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mu\Desktop\Bryting\Breddeidrettskomtié\Prosjekt Norges Cup\"/>
    </mc:Choice>
  </mc:AlternateContent>
  <xr:revisionPtr revIDLastSave="0" documentId="13_ncr:1_{96C660C2-831B-4352-8716-3876FC302D18}" xr6:coauthVersionLast="47" xr6:coauthVersionMax="47" xr10:uidLastSave="{00000000-0000-0000-0000-000000000000}"/>
  <bookViews>
    <workbookView xWindow="-110" yWindow="-110" windowWidth="19420" windowHeight="10300" tabRatio="1000" firstSheet="33" activeTab="39" xr2:uid="{47A11FA4-36D0-497A-AA5F-B66BDB5CA8B5}"/>
  </bookViews>
  <sheets>
    <sheet name="Mal" sheetId="1" r:id="rId1"/>
    <sheet name="WW,U.53kg" sheetId="39" r:id="rId2"/>
    <sheet name="WW,U.57kg" sheetId="2" r:id="rId3"/>
    <sheet name="WW,U.61kg" sheetId="3" r:id="rId4"/>
    <sheet name="WW,U.65kg" sheetId="40" r:id="rId5"/>
    <sheet name="WW,U.80kg" sheetId="41" r:id="rId6"/>
    <sheet name="WW,S.50kg" sheetId="30" r:id="rId7"/>
    <sheet name="WW,S.53kg" sheetId="6" r:id="rId8"/>
    <sheet name="WW,S.57kg" sheetId="31" r:id="rId9"/>
    <sheet name="WW,S.62kg" sheetId="32" r:id="rId10"/>
    <sheet name="WW,S.68kg" sheetId="7" r:id="rId11"/>
    <sheet name="WW,S.76kg" sheetId="33" r:id="rId12"/>
    <sheet name="WW,S.85kg" sheetId="34" r:id="rId13"/>
    <sheet name="FS,U.55kg" sheetId="4" r:id="rId14"/>
    <sheet name="FS,U.65kg" sheetId="5" r:id="rId15"/>
    <sheet name="FS,U.71kg" sheetId="36" r:id="rId16"/>
    <sheet name="FS,U80kg" sheetId="37" r:id="rId17"/>
    <sheet name="FS,S.70kg" sheetId="8" r:id="rId18"/>
    <sheet name="FS,S.74kg" sheetId="9" r:id="rId19"/>
    <sheet name="FS,S.79kg" sheetId="38" r:id="rId20"/>
    <sheet name="FS,S86kg" sheetId="35" r:id="rId21"/>
    <sheet name="FS,S.97kg" sheetId="10" r:id="rId22"/>
    <sheet name="FS,S.125kg" sheetId="11" r:id="rId23"/>
    <sheet name="GR,U.45kg" sheetId="42" r:id="rId24"/>
    <sheet name="GR,U.48kg" sheetId="13" r:id="rId25"/>
    <sheet name="GR,U.51kg" sheetId="14" r:id="rId26"/>
    <sheet name="GR,U.55kg" sheetId="15" r:id="rId27"/>
    <sheet name="GR,U60kg" sheetId="16" r:id="rId28"/>
    <sheet name="GR,U.65kg" sheetId="17" r:id="rId29"/>
    <sheet name="GR,U.71kg" sheetId="18" r:id="rId30"/>
    <sheet name="GR,U.80kg" sheetId="19" r:id="rId31"/>
    <sheet name="GR,U.92kg" sheetId="20" r:id="rId32"/>
    <sheet name="GR,U.110kg" sheetId="43" r:id="rId33"/>
    <sheet name="GR,S.55kg" sheetId="29" r:id="rId34"/>
    <sheet name="GR,S.60kg" sheetId="21" r:id="rId35"/>
    <sheet name="GR,S.63kg" sheetId="22" r:id="rId36"/>
    <sheet name="GR,S.67kg" sheetId="23" r:id="rId37"/>
    <sheet name="GR,S.72kg" sheetId="24" r:id="rId38"/>
    <sheet name="GR,S.77kg" sheetId="25" r:id="rId39"/>
    <sheet name="GR,S.82kg" sheetId="26" r:id="rId40"/>
    <sheet name="GR,S.87kg" sheetId="27" r:id="rId41"/>
    <sheet name="GR,S.97kg" sheetId="28" r:id="rId42"/>
    <sheet name="GR,S.130kg" sheetId="12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6" l="1"/>
  <c r="H7" i="26"/>
  <c r="H12" i="25"/>
  <c r="D12" i="25"/>
  <c r="H11" i="25"/>
  <c r="D11" i="25"/>
  <c r="H9" i="25"/>
  <c r="D9" i="25"/>
  <c r="H9" i="21"/>
  <c r="H7" i="21"/>
  <c r="H9" i="20"/>
  <c r="H7" i="20"/>
  <c r="H7" i="19"/>
  <c r="H9" i="19"/>
  <c r="H20" i="18"/>
  <c r="D20" i="18"/>
  <c r="H7" i="18"/>
  <c r="H8" i="18"/>
  <c r="H20" i="17"/>
  <c r="D20" i="17"/>
  <c r="H10" i="17"/>
  <c r="H11" i="17"/>
  <c r="D11" i="17"/>
  <c r="H16" i="15"/>
  <c r="H14" i="15"/>
  <c r="D14" i="15"/>
  <c r="H13" i="15"/>
  <c r="D13" i="15"/>
  <c r="H13" i="16"/>
  <c r="D13" i="16"/>
  <c r="H7" i="14"/>
  <c r="H7" i="38"/>
  <c r="H8" i="38"/>
  <c r="D8" i="38"/>
  <c r="D12" i="9"/>
  <c r="H10" i="9"/>
  <c r="D10" i="9"/>
  <c r="H9" i="9"/>
  <c r="D9" i="9"/>
  <c r="H7" i="9"/>
  <c r="H7" i="8"/>
  <c r="H7" i="37"/>
  <c r="H12" i="3"/>
  <c r="D12" i="3"/>
  <c r="H8" i="3"/>
  <c r="D12" i="2"/>
  <c r="H12" i="2"/>
  <c r="H11" i="2"/>
  <c r="H10" i="2"/>
  <c r="F9" i="43"/>
  <c r="F8" i="43"/>
  <c r="F7" i="43"/>
  <c r="D9" i="43"/>
  <c r="D8" i="43"/>
  <c r="D7" i="43"/>
  <c r="D9" i="20"/>
  <c r="D11" i="20"/>
  <c r="D12" i="20"/>
  <c r="F12" i="20"/>
  <c r="F11" i="20"/>
  <c r="F8" i="20"/>
  <c r="F9" i="20"/>
  <c r="F7" i="20"/>
  <c r="D8" i="19"/>
  <c r="D9" i="19"/>
  <c r="D12" i="19"/>
  <c r="D13" i="19"/>
  <c r="D14" i="19"/>
  <c r="D15" i="19"/>
  <c r="D16" i="19"/>
  <c r="D17" i="19"/>
  <c r="D18" i="19"/>
  <c r="D19" i="19"/>
  <c r="D20" i="19"/>
  <c r="D21" i="19"/>
  <c r="F21" i="19"/>
  <c r="F20" i="19"/>
  <c r="F19" i="19"/>
  <c r="F18" i="19"/>
  <c r="F17" i="19"/>
  <c r="F16" i="19"/>
  <c r="F15" i="19"/>
  <c r="F14" i="19"/>
  <c r="F13" i="19"/>
  <c r="F12" i="19"/>
  <c r="F10" i="19"/>
  <c r="F9" i="19"/>
  <c r="F7" i="19"/>
  <c r="F8" i="19"/>
  <c r="D8" i="18"/>
  <c r="D9" i="18"/>
  <c r="D13" i="18"/>
  <c r="D14" i="18"/>
  <c r="D16" i="18"/>
  <c r="D17" i="18"/>
  <c r="D18" i="18"/>
  <c r="D21" i="18"/>
  <c r="D19" i="18"/>
  <c r="D22" i="18"/>
  <c r="F22" i="18"/>
  <c r="F19" i="18"/>
  <c r="F21" i="18"/>
  <c r="F18" i="18"/>
  <c r="F17" i="18"/>
  <c r="F16" i="18"/>
  <c r="F14" i="18"/>
  <c r="F13" i="18"/>
  <c r="F9" i="18"/>
  <c r="F8" i="18"/>
  <c r="F7" i="18"/>
  <c r="D14" i="17"/>
  <c r="D15" i="17"/>
  <c r="D17" i="17"/>
  <c r="D18" i="17"/>
  <c r="D19" i="17"/>
  <c r="D21" i="17"/>
  <c r="D24" i="17"/>
  <c r="F24" i="17"/>
  <c r="F21" i="17"/>
  <c r="F19" i="17"/>
  <c r="F18" i="17"/>
  <c r="F17" i="17"/>
  <c r="F15" i="17"/>
  <c r="F12" i="17"/>
  <c r="F14" i="17"/>
  <c r="F10" i="17"/>
  <c r="F7" i="17"/>
  <c r="F9" i="17"/>
  <c r="F8" i="17"/>
  <c r="D10" i="16"/>
  <c r="D14" i="16"/>
  <c r="D15" i="16"/>
  <c r="D17" i="16"/>
  <c r="D19" i="16"/>
  <c r="D20" i="16"/>
  <c r="D8" i="16"/>
  <c r="F20" i="16"/>
  <c r="F19" i="16"/>
  <c r="F17" i="16"/>
  <c r="F16" i="16"/>
  <c r="F15" i="16"/>
  <c r="F14" i="16"/>
  <c r="F9" i="16"/>
  <c r="F10" i="16"/>
  <c r="F7" i="16"/>
  <c r="F8" i="16"/>
  <c r="D8" i="15"/>
  <c r="D12" i="15"/>
  <c r="D17" i="15"/>
  <c r="D16" i="15"/>
  <c r="D19" i="15"/>
  <c r="D20" i="15"/>
  <c r="F18" i="15"/>
  <c r="F20" i="15"/>
  <c r="F19" i="15"/>
  <c r="F16" i="15"/>
  <c r="F11" i="15"/>
  <c r="F17" i="15"/>
  <c r="F12" i="15"/>
  <c r="F8" i="15"/>
  <c r="F7" i="15"/>
  <c r="D9" i="14"/>
  <c r="D12" i="14"/>
  <c r="D13" i="14"/>
  <c r="D14" i="14"/>
  <c r="F14" i="14"/>
  <c r="F13" i="14"/>
  <c r="F12" i="14"/>
  <c r="F9" i="14"/>
  <c r="F7" i="14"/>
  <c r="F8" i="14"/>
  <c r="F9" i="42"/>
  <c r="F8" i="42"/>
  <c r="F7" i="42"/>
  <c r="D9" i="42"/>
  <c r="D8" i="42"/>
  <c r="D7" i="42"/>
  <c r="F8" i="41"/>
  <c r="D8" i="41"/>
  <c r="F7" i="41"/>
  <c r="D7" i="41"/>
  <c r="F8" i="40"/>
  <c r="F7" i="40"/>
  <c r="D8" i="40"/>
  <c r="D7" i="40"/>
  <c r="D8" i="3"/>
  <c r="D10" i="3"/>
  <c r="D13" i="3"/>
  <c r="F10" i="3"/>
  <c r="F8" i="3"/>
  <c r="F7" i="3"/>
  <c r="D8" i="2"/>
  <c r="D10" i="2"/>
  <c r="D11" i="2"/>
  <c r="D13" i="2"/>
  <c r="F13" i="2"/>
  <c r="F11" i="2"/>
  <c r="F10" i="2"/>
  <c r="F9" i="2"/>
  <c r="F7" i="2"/>
  <c r="F8" i="2"/>
  <c r="F9" i="39"/>
  <c r="D9" i="39"/>
  <c r="F8" i="39"/>
  <c r="F7" i="39"/>
  <c r="D8" i="39"/>
  <c r="D7" i="39"/>
  <c r="G10" i="38"/>
  <c r="D10" i="38"/>
  <c r="G9" i="38"/>
  <c r="D9" i="38"/>
  <c r="G7" i="38"/>
  <c r="D7" i="38"/>
  <c r="G9" i="24"/>
  <c r="G7" i="5"/>
  <c r="G8" i="12"/>
  <c r="G10" i="12"/>
  <c r="D10" i="12"/>
  <c r="G9" i="27"/>
  <c r="G11" i="26"/>
  <c r="D10" i="26"/>
  <c r="G10" i="26"/>
  <c r="G9" i="26"/>
  <c r="D9" i="26"/>
  <c r="G12" i="24"/>
  <c r="D12" i="24"/>
  <c r="G10" i="23"/>
  <c r="D12" i="23"/>
  <c r="G12" i="23"/>
  <c r="G7" i="22"/>
  <c r="D10" i="20"/>
  <c r="G10" i="20"/>
  <c r="G8" i="20"/>
  <c r="G10" i="19"/>
  <c r="G7" i="19"/>
  <c r="D23" i="18"/>
  <c r="D15" i="18"/>
  <c r="G15" i="18"/>
  <c r="G11" i="18"/>
  <c r="G7" i="18"/>
  <c r="D7" i="18"/>
  <c r="G16" i="17"/>
  <c r="G9" i="17"/>
  <c r="D9" i="17"/>
  <c r="G7" i="17"/>
  <c r="D16" i="16"/>
  <c r="D12" i="16"/>
  <c r="G11" i="16"/>
  <c r="G12" i="16"/>
  <c r="G9" i="16"/>
  <c r="D22" i="15"/>
  <c r="G15" i="15"/>
  <c r="G9" i="15"/>
  <c r="G10" i="15"/>
  <c r="D10" i="15"/>
  <c r="G11" i="14"/>
  <c r="G7" i="14"/>
  <c r="G8" i="13"/>
  <c r="G7" i="13"/>
  <c r="G8" i="34"/>
  <c r="G8" i="11"/>
  <c r="G11" i="9"/>
  <c r="D11" i="9"/>
  <c r="G7" i="9"/>
  <c r="G8" i="9"/>
  <c r="D9" i="8"/>
  <c r="D11" i="8"/>
  <c r="G11" i="8"/>
  <c r="G9" i="8"/>
  <c r="G7" i="8"/>
  <c r="G7" i="37"/>
  <c r="G8" i="37"/>
  <c r="D8" i="37"/>
  <c r="D7" i="37"/>
  <c r="G9" i="36"/>
  <c r="G8" i="36"/>
  <c r="G7" i="36"/>
  <c r="D9" i="36"/>
  <c r="D8" i="36"/>
  <c r="D7" i="36"/>
  <c r="D8" i="4"/>
  <c r="D12" i="4"/>
  <c r="G12" i="4"/>
  <c r="G10" i="4"/>
  <c r="G8" i="4"/>
  <c r="G9" i="3"/>
  <c r="E7" i="35"/>
  <c r="D7" i="35"/>
  <c r="D7" i="12"/>
  <c r="F9" i="12"/>
  <c r="F8" i="12"/>
  <c r="F7" i="12"/>
  <c r="D7" i="28"/>
  <c r="D9" i="28"/>
  <c r="D12" i="28"/>
  <c r="D13" i="28"/>
  <c r="F10" i="28"/>
  <c r="F13" i="28"/>
  <c r="F12" i="28"/>
  <c r="F8" i="28"/>
  <c r="F9" i="28"/>
  <c r="F7" i="28"/>
  <c r="D8" i="27"/>
  <c r="D10" i="27"/>
  <c r="D12" i="27"/>
  <c r="D13" i="27"/>
  <c r="F13" i="27"/>
  <c r="F12" i="27"/>
  <c r="F10" i="27"/>
  <c r="F7" i="27"/>
  <c r="F8" i="27"/>
  <c r="F12" i="26"/>
  <c r="F8" i="26"/>
  <c r="F7" i="26"/>
  <c r="D10" i="25"/>
  <c r="D13" i="25"/>
  <c r="D14" i="25"/>
  <c r="F14" i="25"/>
  <c r="F13" i="25"/>
  <c r="F10" i="25"/>
  <c r="F8" i="25"/>
  <c r="F7" i="25"/>
  <c r="D8" i="24"/>
  <c r="D11" i="24"/>
  <c r="D13" i="24"/>
  <c r="D14" i="24"/>
  <c r="F14" i="24"/>
  <c r="F13" i="24"/>
  <c r="F10" i="24"/>
  <c r="F11" i="24"/>
  <c r="F8" i="24"/>
  <c r="F7" i="24"/>
  <c r="D7" i="23"/>
  <c r="D8" i="23"/>
  <c r="D11" i="23"/>
  <c r="D14" i="23"/>
  <c r="D15" i="23"/>
  <c r="D16" i="23"/>
  <c r="D17" i="23"/>
  <c r="D19" i="23"/>
  <c r="F19" i="23"/>
  <c r="F17" i="23"/>
  <c r="F16" i="23"/>
  <c r="F15" i="23"/>
  <c r="F14" i="23"/>
  <c r="F11" i="23"/>
  <c r="F8" i="23"/>
  <c r="F7" i="23"/>
  <c r="D8" i="22"/>
  <c r="D9" i="22"/>
  <c r="D11" i="22"/>
  <c r="D12" i="22"/>
  <c r="F12" i="22"/>
  <c r="F11" i="22"/>
  <c r="F12" i="21"/>
  <c r="F9" i="22"/>
  <c r="F8" i="22"/>
  <c r="F7" i="22"/>
  <c r="D8" i="21"/>
  <c r="D10" i="21"/>
  <c r="D12" i="21"/>
  <c r="F10" i="21"/>
  <c r="F7" i="21"/>
  <c r="F8" i="21"/>
  <c r="F8" i="33"/>
  <c r="F7" i="33"/>
  <c r="D8" i="7"/>
  <c r="F8" i="7"/>
  <c r="F7" i="7"/>
  <c r="D9" i="32"/>
  <c r="D10" i="32"/>
  <c r="D11" i="32"/>
  <c r="D12" i="32"/>
  <c r="F12" i="32"/>
  <c r="F11" i="32"/>
  <c r="F10" i="32"/>
  <c r="F9" i="32"/>
  <c r="F8" i="32"/>
  <c r="F7" i="32"/>
  <c r="D9" i="31"/>
  <c r="D10" i="31"/>
  <c r="F10" i="31"/>
  <c r="F9" i="31"/>
  <c r="F8" i="31"/>
  <c r="F7" i="31"/>
  <c r="F8" i="6"/>
  <c r="E8" i="6"/>
  <c r="F7" i="6"/>
  <c r="F8" i="30"/>
  <c r="F7" i="30"/>
  <c r="F7" i="34"/>
  <c r="D8" i="34"/>
  <c r="D7" i="34"/>
  <c r="D8" i="33"/>
  <c r="D7" i="33"/>
  <c r="D8" i="32"/>
  <c r="D7" i="32"/>
  <c r="D8" i="31"/>
  <c r="D7" i="31"/>
  <c r="D8" i="30"/>
  <c r="D7" i="30"/>
  <c r="F8" i="29"/>
  <c r="F7" i="29"/>
  <c r="D8" i="29"/>
  <c r="D7" i="29"/>
  <c r="E11" i="28" l="1"/>
  <c r="D11" i="28"/>
  <c r="E10" i="28"/>
  <c r="D10" i="28"/>
  <c r="E8" i="28"/>
  <c r="D8" i="28"/>
  <c r="D14" i="27"/>
  <c r="E11" i="27"/>
  <c r="D11" i="27"/>
  <c r="E9" i="27"/>
  <c r="D9" i="27"/>
  <c r="E7" i="27"/>
  <c r="D7" i="27"/>
  <c r="E13" i="26"/>
  <c r="E8" i="26"/>
  <c r="E7" i="26"/>
  <c r="D11" i="26"/>
  <c r="D14" i="26"/>
  <c r="D12" i="26"/>
  <c r="D13" i="26"/>
  <c r="D8" i="26"/>
  <c r="D7" i="26"/>
  <c r="E8" i="25"/>
  <c r="D8" i="25"/>
  <c r="E7" i="25"/>
  <c r="D7" i="25"/>
  <c r="E9" i="24"/>
  <c r="D9" i="24"/>
  <c r="E10" i="24"/>
  <c r="D10" i="24"/>
  <c r="E7" i="24"/>
  <c r="D7" i="24"/>
  <c r="D20" i="23"/>
  <c r="D18" i="23"/>
  <c r="E13" i="23"/>
  <c r="D13" i="23"/>
  <c r="E10" i="23"/>
  <c r="D10" i="23"/>
  <c r="E9" i="23"/>
  <c r="D9" i="23"/>
  <c r="E10" i="22"/>
  <c r="D10" i="22"/>
  <c r="E7" i="22"/>
  <c r="D7" i="22"/>
  <c r="E11" i="21"/>
  <c r="D11" i="21"/>
  <c r="E9" i="21"/>
  <c r="D9" i="21"/>
  <c r="E7" i="21"/>
  <c r="D7" i="21"/>
  <c r="E8" i="20"/>
  <c r="D8" i="20"/>
  <c r="E7" i="20"/>
  <c r="D7" i="20"/>
  <c r="E10" i="19"/>
  <c r="D10" i="19"/>
  <c r="E11" i="19"/>
  <c r="D11" i="19"/>
  <c r="E7" i="19"/>
  <c r="D7" i="19"/>
  <c r="E11" i="18"/>
  <c r="D11" i="18"/>
  <c r="E12" i="18"/>
  <c r="D12" i="18"/>
  <c r="E10" i="18"/>
  <c r="D10" i="18"/>
  <c r="D8" i="17"/>
  <c r="D13" i="17"/>
  <c r="D10" i="17"/>
  <c r="D12" i="17"/>
  <c r="D16" i="17"/>
  <c r="D22" i="17"/>
  <c r="D23" i="17"/>
  <c r="D25" i="17"/>
  <c r="E13" i="17"/>
  <c r="E8" i="17"/>
  <c r="E7" i="17"/>
  <c r="D7" i="17"/>
  <c r="D21" i="16"/>
  <c r="D18" i="16"/>
  <c r="E11" i="16"/>
  <c r="D11" i="16"/>
  <c r="E9" i="16"/>
  <c r="D9" i="16"/>
  <c r="E7" i="16"/>
  <c r="D7" i="16"/>
  <c r="E9" i="15"/>
  <c r="E11" i="15"/>
  <c r="E7" i="15"/>
  <c r="D11" i="15"/>
  <c r="D9" i="15"/>
  <c r="D21" i="15"/>
  <c r="D18" i="15"/>
  <c r="D15" i="15"/>
  <c r="D7" i="15"/>
  <c r="E7" i="14"/>
  <c r="E10" i="14"/>
  <c r="E8" i="14"/>
  <c r="D10" i="14"/>
  <c r="D7" i="14"/>
  <c r="D11" i="14"/>
  <c r="D15" i="14"/>
  <c r="D8" i="14"/>
  <c r="E8" i="13"/>
  <c r="D8" i="13"/>
  <c r="E7" i="13"/>
  <c r="D7" i="13"/>
  <c r="E8" i="12"/>
  <c r="D8" i="12"/>
  <c r="E9" i="12"/>
  <c r="D9" i="12"/>
  <c r="E8" i="11"/>
  <c r="D8" i="11"/>
  <c r="E7" i="11"/>
  <c r="D7" i="11"/>
  <c r="D8" i="10"/>
  <c r="D9" i="10"/>
  <c r="E9" i="10"/>
  <c r="E8" i="10"/>
  <c r="E7" i="10"/>
  <c r="D7" i="10"/>
  <c r="D7" i="9"/>
  <c r="E7" i="9"/>
  <c r="E8" i="9"/>
  <c r="D8" i="9"/>
  <c r="D8" i="8"/>
  <c r="D10" i="8"/>
  <c r="E10" i="8"/>
  <c r="E8" i="8"/>
  <c r="E7" i="8"/>
  <c r="D7" i="8"/>
  <c r="D9" i="7"/>
  <c r="E9" i="7"/>
  <c r="E7" i="7"/>
  <c r="D7" i="7"/>
  <c r="D8" i="6"/>
  <c r="E7" i="6"/>
  <c r="D7" i="6"/>
  <c r="D8" i="5"/>
  <c r="D9" i="5"/>
  <c r="E9" i="5"/>
  <c r="E8" i="5"/>
  <c r="E7" i="5"/>
  <c r="D7" i="5"/>
  <c r="D9" i="4"/>
  <c r="D11" i="4"/>
  <c r="D10" i="4"/>
  <c r="E11" i="4"/>
  <c r="E9" i="4"/>
  <c r="E7" i="4"/>
  <c r="D7" i="4"/>
  <c r="D11" i="3"/>
  <c r="D9" i="3"/>
  <c r="D14" i="3"/>
  <c r="E9" i="3"/>
  <c r="E11" i="3"/>
  <c r="E7" i="3"/>
  <c r="D7" i="3"/>
  <c r="D9" i="2"/>
  <c r="E9" i="2"/>
  <c r="E7" i="2"/>
  <c r="D7" i="2"/>
  <c r="D7" i="1"/>
</calcChain>
</file>

<file path=xl/sharedStrings.xml><?xml version="1.0" encoding="utf-8"?>
<sst xmlns="http://schemas.openxmlformats.org/spreadsheetml/2006/main" count="895" uniqueCount="264">
  <si>
    <t>#</t>
  </si>
  <si>
    <t>Navn</t>
  </si>
  <si>
    <t>Klubb</t>
  </si>
  <si>
    <t>Total poeng</t>
  </si>
  <si>
    <t>Poeng NC1</t>
  </si>
  <si>
    <t>Poeng NM</t>
  </si>
  <si>
    <t>Poeng NC2</t>
  </si>
  <si>
    <t>Poeng NC3</t>
  </si>
  <si>
    <t>Poeng NC4</t>
  </si>
  <si>
    <t>Mirijam Lindås Hansen</t>
  </si>
  <si>
    <t>Lørenskog BK</t>
  </si>
  <si>
    <t>Iben Tippie Tijmons Lekhal</t>
  </si>
  <si>
    <t>SP.09</t>
  </si>
  <si>
    <t>Leah Melina Falkeid Samsonsen</t>
  </si>
  <si>
    <t>Stavanger BK</t>
  </si>
  <si>
    <t>Ida Johansson Mykle</t>
  </si>
  <si>
    <t>Tessa Isabel Falkeid Samsonsen</t>
  </si>
  <si>
    <t>Ina Sophie Flatin</t>
  </si>
  <si>
    <t>Urædd BK</t>
  </si>
  <si>
    <t>Mars Domajev</t>
  </si>
  <si>
    <t>Kasper Gauer Pettersen</t>
  </si>
  <si>
    <t>Fredrikstad BK Atlas</t>
  </si>
  <si>
    <t>Paul Hildebrandt</t>
  </si>
  <si>
    <t>Abu Baker Salaheddin Rashid</t>
  </si>
  <si>
    <t>Kristiansand BK</t>
  </si>
  <si>
    <t>Hasem Basel Bashiti</t>
  </si>
  <si>
    <t>Tengu Norkhalis Yahya</t>
  </si>
  <si>
    <t>Mansur Musajevitsj Sjoldajev</t>
  </si>
  <si>
    <t>Felicitas Domajeva</t>
  </si>
  <si>
    <t>Liz Hjelle Jenssen</t>
  </si>
  <si>
    <t>Skedsmo Bryteklubb</t>
  </si>
  <si>
    <t>Viktoria Miriam Øverby</t>
  </si>
  <si>
    <t>Rikke Juell Bugge</t>
  </si>
  <si>
    <t>Tanguy F. Le Meur</t>
  </si>
  <si>
    <t>Alend Babari</t>
  </si>
  <si>
    <t>Shahram Habib</t>
  </si>
  <si>
    <t>Tromsø BK</t>
  </si>
  <si>
    <t>Torpal Alikhanovich Merjoev</t>
  </si>
  <si>
    <t>Olav Ronæs</t>
  </si>
  <si>
    <t>Oslo BK</t>
  </si>
  <si>
    <t>Skedsmo BK</t>
  </si>
  <si>
    <t>Fredriksten BK</t>
  </si>
  <si>
    <t>Ali Rahimi</t>
  </si>
  <si>
    <t>Sorosh Alqasi</t>
  </si>
  <si>
    <t>Marcin Zawistowski</t>
  </si>
  <si>
    <t>Kolbotn IL</t>
  </si>
  <si>
    <t>Joakim Sandberg Rusvik</t>
  </si>
  <si>
    <t>Sigmund Røtnes Widerberg</t>
  </si>
  <si>
    <t>Zelimhan Ruslanovitsj Ahmadov</t>
  </si>
  <si>
    <t>Drammen AK</t>
  </si>
  <si>
    <t>Casper Edward Høili</t>
  </si>
  <si>
    <t>Martin August Aak</t>
  </si>
  <si>
    <t>Jard Even Aaseby</t>
  </si>
  <si>
    <t>Oliver Greenberg Bergheim</t>
  </si>
  <si>
    <t>Martin Letvik</t>
  </si>
  <si>
    <t>Karpar Robert Gauer Pettersen</t>
  </si>
  <si>
    <t>Sahil Shirzai</t>
  </si>
  <si>
    <t>Samirhan Arsanlijev</t>
  </si>
  <si>
    <t>Deni Ahmadov</t>
  </si>
  <si>
    <t>Paul Erwin Hildebrandt</t>
  </si>
  <si>
    <t>Pedram Nour</t>
  </si>
  <si>
    <t>National T&amp;IL</t>
  </si>
  <si>
    <t>Abu Bakar S. Rashid</t>
  </si>
  <si>
    <t>Thomas Letvik</t>
  </si>
  <si>
    <t>Daniel Bajan-Skog</t>
  </si>
  <si>
    <t>Ali Sajad Hajizada</t>
  </si>
  <si>
    <t>Kristoffer Birkeland-Eriksen</t>
  </si>
  <si>
    <t>Jonas Kielland Christensen</t>
  </si>
  <si>
    <t>Noah Elias Sivertsen Normann</t>
  </si>
  <si>
    <t>Narvik AK</t>
  </si>
  <si>
    <t>Elijah Aanes-Neve</t>
  </si>
  <si>
    <t>Lars Letvik</t>
  </si>
  <si>
    <t>Aneas Kjelland-Hysvær</t>
  </si>
  <si>
    <t>Noah Bekk Johansen</t>
  </si>
  <si>
    <t>Moss AK</t>
  </si>
  <si>
    <t>Sigurd Elias Stabrun</t>
  </si>
  <si>
    <t>Hashem Basel Bashiti</t>
  </si>
  <si>
    <t>Tengku Norkhalis Yahya</t>
  </si>
  <si>
    <t>Iver Borgen</t>
  </si>
  <si>
    <t>Naib Dzjambekov</t>
  </si>
  <si>
    <t>Lars Sandal Olaussen</t>
  </si>
  <si>
    <t>Mehamn BG</t>
  </si>
  <si>
    <t>Vetle Mathisen</t>
  </si>
  <si>
    <t>Bodø BK</t>
  </si>
  <si>
    <t>Theodor Davidsen</t>
  </si>
  <si>
    <t>Leif Noah Johnsen</t>
  </si>
  <si>
    <t>Lambertseter BK</t>
  </si>
  <si>
    <t>Adrian Danielsen</t>
  </si>
  <si>
    <t>Tobias Larsen</t>
  </si>
  <si>
    <t>Fauske AK</t>
  </si>
  <si>
    <t>Brage Sæther</t>
  </si>
  <si>
    <t>Abdallah Abdo</t>
  </si>
  <si>
    <t>Yasin Hajizadeh</t>
  </si>
  <si>
    <t>Tønsbergkameratene</t>
  </si>
  <si>
    <t>Lasse Aleksander Lundby</t>
  </si>
  <si>
    <t>Kasper Nikolai Øverby</t>
  </si>
  <si>
    <t>Ludvig Herman Gunheim-Hatland</t>
  </si>
  <si>
    <t>Artor Zaitsev Hagerup</t>
  </si>
  <si>
    <t>BK Tana</t>
  </si>
  <si>
    <t>Yaman Abdo</t>
  </si>
  <si>
    <t>Askhab Isavich Musaev</t>
  </si>
  <si>
    <t>Gilani Dzortov</t>
  </si>
  <si>
    <t>Vadsø AK</t>
  </si>
  <si>
    <t>Alexander Åmås</t>
  </si>
  <si>
    <t>Mohammed Alghazali</t>
  </si>
  <si>
    <t>Juan Sebastian Aak</t>
  </si>
  <si>
    <t>Benjamin Hansen</t>
  </si>
  <si>
    <t>Per-Anders Kure</t>
  </si>
  <si>
    <t>Henrik Christoffer Kran</t>
  </si>
  <si>
    <t>William Myhre Arvesen</t>
  </si>
  <si>
    <t>Vetle Kjølholdt Gustavsen</t>
  </si>
  <si>
    <t>Lasse Cornkelius Vangstein</t>
  </si>
  <si>
    <t>Ruben Toftdahl</t>
  </si>
  <si>
    <t>David Zaypaev</t>
  </si>
  <si>
    <t>Jakub Piotr Ambroziak</t>
  </si>
  <si>
    <t>Vegard Arentz Randeberg</t>
  </si>
  <si>
    <t>Ahmed Hamadovitsj Kadyrov</t>
  </si>
  <si>
    <t>Hans Kristian Okstad Løkvoll</t>
  </si>
  <si>
    <t>Tom Rune Angel Ljosåk</t>
  </si>
  <si>
    <t>Lørenskog Bryteklubb</t>
  </si>
  <si>
    <t>Mario Andrei Mariut</t>
  </si>
  <si>
    <t>Marion Brilliantes Bye</t>
  </si>
  <si>
    <t xml:space="preserve">AK54 </t>
  </si>
  <si>
    <t>Ramona Eriksen</t>
  </si>
  <si>
    <t>AK54</t>
  </si>
  <si>
    <t>Aida Ibragimovna Lachinova</t>
  </si>
  <si>
    <t>Fause AK</t>
  </si>
  <si>
    <t>Othelie Annette Høie</t>
  </si>
  <si>
    <t>Jannicke Marie Strømsnes</t>
  </si>
  <si>
    <t>Amanda Nylund</t>
  </si>
  <si>
    <t>Grace Jacob Bullen</t>
  </si>
  <si>
    <t>Hedda Kvåle</t>
  </si>
  <si>
    <t>Sofie Jørgensen</t>
  </si>
  <si>
    <t>SP09</t>
  </si>
  <si>
    <t>Vivian Brilliantes Bye</t>
  </si>
  <si>
    <t>Vilde Kjelland Olsen</t>
  </si>
  <si>
    <t>Bratt IL</t>
  </si>
  <si>
    <t>Aniat Ibragimovna Lachinova</t>
  </si>
  <si>
    <t>Elise G. Kvernberg</t>
  </si>
  <si>
    <t>Leokim Josef Beky</t>
  </si>
  <si>
    <t>Bers Idal Timirbiev</t>
  </si>
  <si>
    <t>Jonas Antonsen Esbensen</t>
  </si>
  <si>
    <t>Isak Braseth Rindahl</t>
  </si>
  <si>
    <t>Stefan Hansen</t>
  </si>
  <si>
    <t>Morten Thoresen</t>
  </si>
  <si>
    <t>Remi Vedvik Lindberg</t>
  </si>
  <si>
    <t>Eskil Larsen</t>
  </si>
  <si>
    <t>OBK</t>
  </si>
  <si>
    <t>Esmat Ullah Mohamdi</t>
  </si>
  <si>
    <t>Joakim Hopen</t>
  </si>
  <si>
    <t>Braatt IL</t>
  </si>
  <si>
    <t>Castro Williams Lundh</t>
  </si>
  <si>
    <t>Isak Bø Rørnes</t>
  </si>
  <si>
    <t xml:space="preserve">Magomed Edaev </t>
  </si>
  <si>
    <t>Mehamn BK</t>
  </si>
  <si>
    <t>Are Jensen</t>
  </si>
  <si>
    <t>Exauce Mukubu</t>
  </si>
  <si>
    <t>Martin Inge Dalsbotten</t>
  </si>
  <si>
    <t>Benjamin Sjamojev-Larsen</t>
  </si>
  <si>
    <t>Max Tom Emanuel Davis-Lind</t>
  </si>
  <si>
    <t>Marcus Worren</t>
  </si>
  <si>
    <t>Roy Bakke Andersen</t>
  </si>
  <si>
    <t>Glenn Waksvik</t>
  </si>
  <si>
    <t>Oskar Marvik</t>
  </si>
  <si>
    <t>Oslo Bryteklubb</t>
  </si>
  <si>
    <t>Casper Alvestad Lopez-Elverhøi</t>
  </si>
  <si>
    <t>Ismail Kamurzoev</t>
  </si>
  <si>
    <t>Drammen Atletklubb</t>
  </si>
  <si>
    <t>Shaharm Habib</t>
  </si>
  <si>
    <t>Kristiansand Bryteklubb</t>
  </si>
  <si>
    <t>Moniuddam Kleang</t>
  </si>
  <si>
    <t>Ludvig Gunheim-Hatland</t>
  </si>
  <si>
    <t>Willy Dahle</t>
  </si>
  <si>
    <t>Alend Babiai</t>
  </si>
  <si>
    <t>Thalie Slåtta</t>
  </si>
  <si>
    <t>Urædd</t>
  </si>
  <si>
    <t>Malik Besuctanuv</t>
  </si>
  <si>
    <t>Snøgg Bryting</t>
  </si>
  <si>
    <t>Danyli Dmytryshyn</t>
  </si>
  <si>
    <t>Alend Babiri</t>
  </si>
  <si>
    <t>Torpal Merojev</t>
  </si>
  <si>
    <t>Ørjan Tambini</t>
  </si>
  <si>
    <t>Ørjan Tambini Ingebretsen</t>
  </si>
  <si>
    <t>Trym Pettersen</t>
  </si>
  <si>
    <t>Akinkunmi Oni Akintola</t>
  </si>
  <si>
    <t>Daria Pidcalniuk</t>
  </si>
  <si>
    <t>Molde AK</t>
  </si>
  <si>
    <t>Daniella Tara Beky</t>
  </si>
  <si>
    <t>Tilia Enea Vangstein</t>
  </si>
  <si>
    <t>Diana Lachinova</t>
  </si>
  <si>
    <t>Fauske Atletklubb</t>
  </si>
  <si>
    <t>Kaja Braseth Rindahl</t>
  </si>
  <si>
    <t>Thea Conelie Bergersen</t>
  </si>
  <si>
    <t>Emily Ringstad</t>
  </si>
  <si>
    <t>Bodø Bryteklubb</t>
  </si>
  <si>
    <t>Leah Angelica Støtzer-Karlsen</t>
  </si>
  <si>
    <t>Fredriksten Bryteklubb</t>
  </si>
  <si>
    <t>Emma Charlotte Trosterud</t>
  </si>
  <si>
    <t>Ski Bryteklubb</t>
  </si>
  <si>
    <t>Stavanger Bryteklubb</t>
  </si>
  <si>
    <t>Frida Cassandra Skarre</t>
  </si>
  <si>
    <t>Elvebyen Bryteklubben</t>
  </si>
  <si>
    <t>Elena Marie Lopez Reinholtsen</t>
  </si>
  <si>
    <t>Elise G.S.V. Kvernberg</t>
  </si>
  <si>
    <t>Islam Salmanovitch Kagirov</t>
  </si>
  <si>
    <t>Storm Kløvstad Rydén</t>
  </si>
  <si>
    <t>Halden Atletklubb</t>
  </si>
  <si>
    <t>Djabrail Zelimkhanov Chitigov</t>
  </si>
  <si>
    <t>Sportsklubben av 1909</t>
  </si>
  <si>
    <t>Nicklas Tveiten</t>
  </si>
  <si>
    <t>Ramazan Yaman</t>
  </si>
  <si>
    <t>Elvebyen Bryteklubb</t>
  </si>
  <si>
    <t>Kaspar Robert Gauer Pettersen</t>
  </si>
  <si>
    <t>Ayan Halim</t>
  </si>
  <si>
    <t>Luckas William Wisth</t>
  </si>
  <si>
    <t>Maximillian Harald Bjerge</t>
  </si>
  <si>
    <t>Julian Aasprong-Sivertsen</t>
  </si>
  <si>
    <t>Sigve Frantzen Netland</t>
  </si>
  <si>
    <t>Narvik Atletklubb</t>
  </si>
  <si>
    <t>Thomas Hansen Caliguri</t>
  </si>
  <si>
    <t>Daniel A. Halvorsen-Bajand</t>
  </si>
  <si>
    <t>Georgy Sidelnikov</t>
  </si>
  <si>
    <t>Vetle Amadeus Gunheim-Hatland</t>
  </si>
  <si>
    <t>Teodor Fors</t>
  </si>
  <si>
    <t>Christian Paulsen Haugen</t>
  </si>
  <si>
    <t>Ski BK</t>
  </si>
  <si>
    <t>Ålesund Bryteklubb</t>
  </si>
  <si>
    <t>Johan Schrøder-Slåen</t>
  </si>
  <si>
    <t>Herman Skog Hansen</t>
  </si>
  <si>
    <t>Kristiansund AK</t>
  </si>
  <si>
    <t>Marius Grothe Karlsen</t>
  </si>
  <si>
    <t>Dennis Sigde</t>
  </si>
  <si>
    <t>Jonas Strand Stormo</t>
  </si>
  <si>
    <t>Erik Andersen Berg</t>
  </si>
  <si>
    <t>Lmar Mohammad Bilal Faizi</t>
  </si>
  <si>
    <t>Arda Mehmet Zeybek</t>
  </si>
  <si>
    <t>Nikolai Werring</t>
  </si>
  <si>
    <t>Lambertseter Bryteklubb</t>
  </si>
  <si>
    <t>Martin Ljosåk</t>
  </si>
  <si>
    <t xml:space="preserve">Iver Borgen </t>
  </si>
  <si>
    <t>Urædd Bryteklubb</t>
  </si>
  <si>
    <t>Torstein Storvik Rødahl</t>
  </si>
  <si>
    <t>Daniel Emmanuel Stankiewicz</t>
  </si>
  <si>
    <t>Snorre Storm-Mathisen</t>
  </si>
  <si>
    <t>Kristian Hillestad Simones</t>
  </si>
  <si>
    <t>Fredrik Moe</t>
  </si>
  <si>
    <t xml:space="preserve">Sander Grimsrud Johansen </t>
  </si>
  <si>
    <t>Simen Ekeberg</t>
  </si>
  <si>
    <t>Emil Gulseth Lervik</t>
  </si>
  <si>
    <t>Bahoz Barzan Abdulkadir</t>
  </si>
  <si>
    <t>Nor Rahman Mohabat</t>
  </si>
  <si>
    <t>Valdemar Haraldsen</t>
  </si>
  <si>
    <t>Mohammed Fahad Hassan</t>
  </si>
  <si>
    <t>Arda Ahmet Kömürcü</t>
  </si>
  <si>
    <t>Emilie Mari Fjelldahl</t>
  </si>
  <si>
    <t>Eirli Andreassen Sømhovd</t>
  </si>
  <si>
    <t>Tanguy Francois P. Le Meurr</t>
  </si>
  <si>
    <t>Peter Hunstad Paulsen</t>
  </si>
  <si>
    <t>Viljar Mageli Mysen</t>
  </si>
  <si>
    <t>Oliver Borch Braun</t>
  </si>
  <si>
    <t>Ferdinand Ulv Stamnes Kraknes</t>
  </si>
  <si>
    <t>Giliani Nazirovitsj Dzortov</t>
  </si>
  <si>
    <t>Vadsø Atletklubb</t>
  </si>
  <si>
    <t>Jacob Tangen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</si>
</sst>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3BC7-9D6D-48FB-A043-C8BF1BF7A548}">
  <dimension ref="A6:I7"/>
  <sheetViews>
    <sheetView zoomScale="80" zoomScaleNormal="80" workbookViewId="0">
      <selection activeCell="B20" sqref="B2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s="1" customForma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D7">
        <f>SUM(E7:I7)</f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6CB4-AFD1-4590-989D-0B63EBE6EB7B}">
  <dimension ref="A6:I12"/>
  <sheetViews>
    <sheetView zoomScale="80" zoomScaleNormal="80" workbookViewId="0">
      <selection activeCell="C15" sqref="C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130</v>
      </c>
      <c r="C7" t="s">
        <v>21</v>
      </c>
      <c r="D7">
        <f>SUM(E7:I7)</f>
        <v>72</v>
      </c>
      <c r="E7">
        <v>0</v>
      </c>
      <c r="F7">
        <f>(30+6)*2</f>
        <v>72</v>
      </c>
    </row>
    <row r="8" spans="1:9" x14ac:dyDescent="0.35">
      <c r="A8">
        <v>2</v>
      </c>
      <c r="B8" t="s">
        <v>131</v>
      </c>
      <c r="C8" t="s">
        <v>40</v>
      </c>
      <c r="D8">
        <f>SUM(E8:I8)</f>
        <v>50</v>
      </c>
      <c r="E8">
        <v>0</v>
      </c>
      <c r="F8">
        <f>(20+5)*2</f>
        <v>50</v>
      </c>
    </row>
    <row r="9" spans="1:9" x14ac:dyDescent="0.35">
      <c r="A9">
        <v>3</v>
      </c>
      <c r="B9" t="s">
        <v>13</v>
      </c>
      <c r="C9" t="s">
        <v>14</v>
      </c>
      <c r="D9">
        <f t="shared" ref="D9:D12" si="0">SUM(E9:I9)</f>
        <v>28</v>
      </c>
      <c r="E9">
        <v>0</v>
      </c>
      <c r="F9">
        <f>(10+4)*2</f>
        <v>28</v>
      </c>
    </row>
    <row r="10" spans="1:9" x14ac:dyDescent="0.35">
      <c r="A10">
        <v>4</v>
      </c>
      <c r="B10" t="s">
        <v>132</v>
      </c>
      <c r="C10" t="s">
        <v>133</v>
      </c>
      <c r="D10">
        <f t="shared" si="0"/>
        <v>6</v>
      </c>
      <c r="E10">
        <v>0</v>
      </c>
      <c r="F10">
        <f>3*2</f>
        <v>6</v>
      </c>
    </row>
    <row r="11" spans="1:9" x14ac:dyDescent="0.35">
      <c r="A11">
        <v>5</v>
      </c>
      <c r="B11" t="s">
        <v>15</v>
      </c>
      <c r="C11" t="s">
        <v>133</v>
      </c>
      <c r="D11">
        <f t="shared" si="0"/>
        <v>4</v>
      </c>
      <c r="E11">
        <v>0</v>
      </c>
      <c r="F11">
        <f>2*2</f>
        <v>4</v>
      </c>
    </row>
    <row r="12" spans="1:9" x14ac:dyDescent="0.35">
      <c r="A12">
        <v>6</v>
      </c>
      <c r="B12" t="s">
        <v>134</v>
      </c>
      <c r="C12" t="s">
        <v>124</v>
      </c>
      <c r="D12">
        <f t="shared" si="0"/>
        <v>2</v>
      </c>
      <c r="E12">
        <v>0</v>
      </c>
      <c r="F12">
        <f>1*2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D5CE-06CD-4B6B-9B34-735DEA727592}">
  <dimension ref="A6:I9"/>
  <sheetViews>
    <sheetView zoomScale="80" zoomScaleNormal="80" workbookViewId="0">
      <selection activeCell="A10" sqref="A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31</v>
      </c>
      <c r="C7" t="s">
        <v>30</v>
      </c>
      <c r="D7">
        <f>SUM(E7:I7)</f>
        <v>96</v>
      </c>
      <c r="E7">
        <f>30+2</f>
        <v>32</v>
      </c>
      <c r="F7">
        <f>(30+2)*2</f>
        <v>64</v>
      </c>
    </row>
    <row r="8" spans="1:9" x14ac:dyDescent="0.35">
      <c r="A8">
        <v>2</v>
      </c>
      <c r="B8" t="s">
        <v>135</v>
      </c>
      <c r="C8" t="s">
        <v>136</v>
      </c>
      <c r="D8">
        <f>SUM(E8:I8)</f>
        <v>22</v>
      </c>
      <c r="E8">
        <v>0</v>
      </c>
      <c r="F8">
        <f>((20/2)+1)*2</f>
        <v>22</v>
      </c>
    </row>
    <row r="9" spans="1:9" x14ac:dyDescent="0.35">
      <c r="A9">
        <v>3</v>
      </c>
      <c r="B9" t="s">
        <v>32</v>
      </c>
      <c r="C9" t="s">
        <v>12</v>
      </c>
      <c r="D9">
        <f>SUM(E9:I9)</f>
        <v>11</v>
      </c>
      <c r="E9">
        <f>(20/2)+1</f>
        <v>11</v>
      </c>
      <c r="F9">
        <v>0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447C-1ED8-4821-AE1C-517343D97B18}">
  <dimension ref="A6:I8"/>
  <sheetViews>
    <sheetView zoomScale="80" zoomScaleNormal="80" workbookViewId="0">
      <selection activeCell="D9" sqref="D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137</v>
      </c>
      <c r="C7" t="s">
        <v>89</v>
      </c>
      <c r="D7">
        <f>SUM(E7:I7)</f>
        <v>64</v>
      </c>
      <c r="E7">
        <v>0</v>
      </c>
      <c r="F7">
        <f>(30+2)*2</f>
        <v>64</v>
      </c>
    </row>
    <row r="8" spans="1:9" x14ac:dyDescent="0.35">
      <c r="A8">
        <v>2</v>
      </c>
      <c r="B8" t="s">
        <v>138</v>
      </c>
      <c r="C8" t="s">
        <v>21</v>
      </c>
      <c r="D8">
        <f>SUM(E8:I8)</f>
        <v>22</v>
      </c>
      <c r="E8">
        <v>0</v>
      </c>
      <c r="F8">
        <f>((20/2)+1)*2</f>
        <v>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717A-24FB-4DEC-9DDC-13202E4474A6}">
  <dimension ref="A6:I8"/>
  <sheetViews>
    <sheetView zoomScale="80" zoomScaleNormal="80" workbookViewId="0">
      <selection activeCell="G9" sqref="G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121</v>
      </c>
      <c r="C7" t="s">
        <v>122</v>
      </c>
      <c r="D7">
        <f>SUM(E7:I7)</f>
        <v>32</v>
      </c>
      <c r="E7">
        <v>0</v>
      </c>
      <c r="F7">
        <f>((30/2)+1)*2</f>
        <v>32</v>
      </c>
      <c r="G7">
        <v>0</v>
      </c>
    </row>
    <row r="8" spans="1:9" x14ac:dyDescent="0.35">
      <c r="A8">
        <v>2</v>
      </c>
      <c r="B8" t="s">
        <v>174</v>
      </c>
      <c r="C8" t="s">
        <v>175</v>
      </c>
      <c r="D8">
        <f>SUM(E8:I8)</f>
        <v>16</v>
      </c>
      <c r="E8">
        <v>0</v>
      </c>
      <c r="F8">
        <v>0</v>
      </c>
      <c r="G8">
        <f>(30/2)+1</f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8E05-5279-4C43-B6C0-90087A6861B1}">
  <dimension ref="A6:I12"/>
  <sheetViews>
    <sheetView zoomScale="80" zoomScaleNormal="80" workbookViewId="0">
      <selection activeCell="B25" sqref="B2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19</v>
      </c>
      <c r="C7" t="s">
        <v>12</v>
      </c>
      <c r="D7">
        <f t="shared" ref="D7:D12" si="0">SUM(E7:I7)</f>
        <v>34</v>
      </c>
      <c r="E7">
        <f>30+4</f>
        <v>34</v>
      </c>
      <c r="G7">
        <v>0</v>
      </c>
    </row>
    <row r="8" spans="1:9" x14ac:dyDescent="0.35">
      <c r="A8">
        <v>2</v>
      </c>
      <c r="B8" t="s">
        <v>165</v>
      </c>
      <c r="C8" t="s">
        <v>164</v>
      </c>
      <c r="D8">
        <f t="shared" si="0"/>
        <v>33</v>
      </c>
      <c r="E8">
        <v>0</v>
      </c>
      <c r="G8">
        <f>30+3</f>
        <v>33</v>
      </c>
    </row>
    <row r="9" spans="1:9" x14ac:dyDescent="0.35">
      <c r="A9">
        <v>3</v>
      </c>
      <c r="B9" t="s">
        <v>20</v>
      </c>
      <c r="C9" t="s">
        <v>21</v>
      </c>
      <c r="D9">
        <f t="shared" si="0"/>
        <v>23</v>
      </c>
      <c r="E9">
        <f>20+3</f>
        <v>23</v>
      </c>
      <c r="G9">
        <v>0</v>
      </c>
    </row>
    <row r="10" spans="1:9" x14ac:dyDescent="0.35">
      <c r="A10">
        <v>4</v>
      </c>
      <c r="B10" t="s">
        <v>23</v>
      </c>
      <c r="C10" t="s">
        <v>24</v>
      </c>
      <c r="D10">
        <f t="shared" si="0"/>
        <v>23</v>
      </c>
      <c r="E10">
        <v>1</v>
      </c>
      <c r="G10">
        <f>20+2</f>
        <v>22</v>
      </c>
    </row>
    <row r="11" spans="1:9" x14ac:dyDescent="0.35">
      <c r="A11">
        <v>5</v>
      </c>
      <c r="B11" t="s">
        <v>22</v>
      </c>
      <c r="C11" t="s">
        <v>21</v>
      </c>
      <c r="D11">
        <f t="shared" si="0"/>
        <v>12</v>
      </c>
      <c r="E11">
        <f>10+2</f>
        <v>12</v>
      </c>
      <c r="G11">
        <v>0</v>
      </c>
    </row>
    <row r="12" spans="1:9" x14ac:dyDescent="0.35">
      <c r="A12">
        <v>6</v>
      </c>
      <c r="B12" t="s">
        <v>60</v>
      </c>
      <c r="C12" t="s">
        <v>61</v>
      </c>
      <c r="D12">
        <f t="shared" si="0"/>
        <v>6</v>
      </c>
      <c r="E12">
        <v>0</v>
      </c>
      <c r="G12">
        <f>(10/2)+1</f>
        <v>6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8254-1C51-440B-B8B6-153F5FB640A5}">
  <dimension ref="A6:I9"/>
  <sheetViews>
    <sheetView zoomScale="80" zoomScaleNormal="80" workbookViewId="0">
      <selection activeCell="G10" sqref="G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</v>
      </c>
      <c r="C7" t="s">
        <v>24</v>
      </c>
      <c r="D7">
        <f>SUM(E7:I7)</f>
        <v>49</v>
      </c>
      <c r="E7">
        <f>30+3</f>
        <v>33</v>
      </c>
      <c r="G7">
        <f>(30/2)+1</f>
        <v>16</v>
      </c>
    </row>
    <row r="8" spans="1:9" x14ac:dyDescent="0.35">
      <c r="A8">
        <v>2</v>
      </c>
      <c r="B8" t="s">
        <v>26</v>
      </c>
      <c r="C8" t="s">
        <v>14</v>
      </c>
      <c r="D8">
        <f t="shared" ref="D8:D9" si="0">SUM(E8:I8)</f>
        <v>22</v>
      </c>
      <c r="E8">
        <f>20+2</f>
        <v>22</v>
      </c>
      <c r="G8">
        <v>0</v>
      </c>
    </row>
    <row r="9" spans="1:9" x14ac:dyDescent="0.35">
      <c r="A9">
        <v>3</v>
      </c>
      <c r="B9" t="s">
        <v>27</v>
      </c>
      <c r="C9" t="s">
        <v>24</v>
      </c>
      <c r="D9">
        <f t="shared" si="0"/>
        <v>6</v>
      </c>
      <c r="E9">
        <f>(10/2)+1</f>
        <v>6</v>
      </c>
      <c r="G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18F6-434B-4799-AB75-D7948FF28EB8}">
  <dimension ref="A6:I9"/>
  <sheetViews>
    <sheetView zoomScale="80" zoomScaleNormal="80" workbookViewId="0">
      <selection activeCell="D17" sqref="D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166</v>
      </c>
      <c r="C7" t="s">
        <v>167</v>
      </c>
      <c r="D7">
        <f>SUM(E7:I7)</f>
        <v>33</v>
      </c>
      <c r="E7">
        <v>0</v>
      </c>
      <c r="G7">
        <f>30+3</f>
        <v>33</v>
      </c>
    </row>
    <row r="8" spans="1:9" x14ac:dyDescent="0.35">
      <c r="A8">
        <v>2</v>
      </c>
      <c r="B8" t="s">
        <v>168</v>
      </c>
      <c r="C8" t="s">
        <v>169</v>
      </c>
      <c r="D8">
        <f t="shared" ref="D8:D9" si="0">SUM(E8:I8)</f>
        <v>22</v>
      </c>
      <c r="E8">
        <v>0</v>
      </c>
      <c r="G8">
        <f>20+2</f>
        <v>22</v>
      </c>
    </row>
    <row r="9" spans="1:9" x14ac:dyDescent="0.35">
      <c r="A9">
        <v>3</v>
      </c>
      <c r="B9" t="s">
        <v>76</v>
      </c>
      <c r="C9" t="s">
        <v>169</v>
      </c>
      <c r="D9">
        <f t="shared" si="0"/>
        <v>6</v>
      </c>
      <c r="E9">
        <v>0</v>
      </c>
      <c r="G9">
        <f>(10/2)+1</f>
        <v>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7B8E-2A3E-4235-9745-9F8D5E2ED7F0}">
  <dimension ref="A6:I8"/>
  <sheetViews>
    <sheetView zoomScale="80" zoomScaleNormal="80" workbookViewId="0">
      <selection activeCell="H9" sqref="H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27</v>
      </c>
      <c r="C7" t="s">
        <v>169</v>
      </c>
      <c r="D7">
        <f>SUM(E7:I7)</f>
        <v>48</v>
      </c>
      <c r="E7">
        <v>0</v>
      </c>
      <c r="G7">
        <f>30+2</f>
        <v>32</v>
      </c>
      <c r="H7">
        <f>(30/2)+1</f>
        <v>16</v>
      </c>
    </row>
    <row r="8" spans="1:9" x14ac:dyDescent="0.35">
      <c r="A8">
        <v>2</v>
      </c>
      <c r="B8" t="s">
        <v>170</v>
      </c>
      <c r="C8" t="s">
        <v>169</v>
      </c>
      <c r="D8">
        <f t="shared" ref="D8" si="0">SUM(E8:I8)</f>
        <v>11</v>
      </c>
      <c r="E8">
        <v>0</v>
      </c>
      <c r="G8">
        <f>(20/2)+1</f>
        <v>11</v>
      </c>
      <c r="H8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3A62-50ED-462C-ACB8-9C09FD627AF4}">
  <dimension ref="A6:I11"/>
  <sheetViews>
    <sheetView zoomScale="80" zoomScaleNormal="80" workbookViewId="0">
      <selection activeCell="H12" sqref="H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33</v>
      </c>
      <c r="C7" t="s">
        <v>24</v>
      </c>
      <c r="D7">
        <f>SUM(E7:I7)</f>
        <v>82</v>
      </c>
      <c r="E7">
        <f>30+3</f>
        <v>33</v>
      </c>
      <c r="G7">
        <f>30+3</f>
        <v>33</v>
      </c>
      <c r="H7">
        <f>(30/2)+1</f>
        <v>16</v>
      </c>
    </row>
    <row r="8" spans="1:9" x14ac:dyDescent="0.35">
      <c r="A8">
        <v>2</v>
      </c>
      <c r="B8" t="s">
        <v>34</v>
      </c>
      <c r="C8" t="s">
        <v>24</v>
      </c>
      <c r="D8">
        <f>SUM(E8:I8)</f>
        <v>22</v>
      </c>
      <c r="E8">
        <f>20+2</f>
        <v>22</v>
      </c>
      <c r="G8">
        <v>0</v>
      </c>
      <c r="H8">
        <v>0</v>
      </c>
    </row>
    <row r="9" spans="1:9" x14ac:dyDescent="0.35">
      <c r="A9">
        <v>2</v>
      </c>
      <c r="B9" t="s">
        <v>171</v>
      </c>
      <c r="C9" t="s">
        <v>61</v>
      </c>
      <c r="D9">
        <f>SUM(E9:I9)</f>
        <v>22</v>
      </c>
      <c r="E9">
        <v>0</v>
      </c>
      <c r="G9">
        <f>20+2</f>
        <v>22</v>
      </c>
      <c r="H9">
        <v>0</v>
      </c>
    </row>
    <row r="10" spans="1:9" x14ac:dyDescent="0.35">
      <c r="A10">
        <v>4</v>
      </c>
      <c r="B10" t="s">
        <v>35</v>
      </c>
      <c r="C10" t="s">
        <v>24</v>
      </c>
      <c r="D10">
        <f>SUM(E10:I10)</f>
        <v>6</v>
      </c>
      <c r="E10">
        <f>(10/2)+1</f>
        <v>6</v>
      </c>
      <c r="G10">
        <v>0</v>
      </c>
      <c r="H10">
        <v>0</v>
      </c>
    </row>
    <row r="11" spans="1:9" x14ac:dyDescent="0.35">
      <c r="A11">
        <v>4</v>
      </c>
      <c r="B11" t="s">
        <v>172</v>
      </c>
      <c r="C11" t="s">
        <v>24</v>
      </c>
      <c r="D11">
        <f>SUM(E11:I11)</f>
        <v>6</v>
      </c>
      <c r="E11">
        <v>0</v>
      </c>
      <c r="G11">
        <f>(10/2)+1</f>
        <v>6</v>
      </c>
      <c r="H11">
        <v>0</v>
      </c>
    </row>
  </sheetData>
  <sortState xmlns:xlrd2="http://schemas.microsoft.com/office/spreadsheetml/2017/richdata2" ref="A7:I11">
    <sortCondition descending="1" ref="D7:D1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911E-9BF4-4A07-B7B4-6D2C89A44526}">
  <dimension ref="A6:I12"/>
  <sheetViews>
    <sheetView zoomScale="80" zoomScaleNormal="80" workbookViewId="0">
      <selection activeCell="A13" sqref="A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38</v>
      </c>
      <c r="C7" t="s">
        <v>36</v>
      </c>
      <c r="D7">
        <f>SUM(E7:I7)</f>
        <v>67</v>
      </c>
      <c r="E7">
        <f>(20/2)+1</f>
        <v>11</v>
      </c>
      <c r="G7">
        <f>20+2</f>
        <v>22</v>
      </c>
      <c r="H7">
        <f>30+4</f>
        <v>34</v>
      </c>
    </row>
    <row r="8" spans="1:9" x14ac:dyDescent="0.35">
      <c r="A8">
        <v>2</v>
      </c>
      <c r="B8" t="s">
        <v>37</v>
      </c>
      <c r="C8" t="s">
        <v>24</v>
      </c>
      <c r="D8">
        <f>SUM(E8:I8)</f>
        <v>65</v>
      </c>
      <c r="E8">
        <f>30+2</f>
        <v>32</v>
      </c>
      <c r="G8">
        <f>30+3</f>
        <v>33</v>
      </c>
      <c r="H8">
        <v>0</v>
      </c>
    </row>
    <row r="9" spans="1:9" x14ac:dyDescent="0.35">
      <c r="A9">
        <v>3</v>
      </c>
      <c r="B9" t="s">
        <v>256</v>
      </c>
      <c r="C9" t="s">
        <v>24</v>
      </c>
      <c r="D9">
        <f>SUM(E9:I9)</f>
        <v>23</v>
      </c>
      <c r="E9">
        <v>0</v>
      </c>
      <c r="G9">
        <v>0</v>
      </c>
      <c r="H9">
        <f>20+3</f>
        <v>23</v>
      </c>
    </row>
    <row r="10" spans="1:9" x14ac:dyDescent="0.35">
      <c r="A10">
        <v>4</v>
      </c>
      <c r="B10" t="s">
        <v>27</v>
      </c>
      <c r="C10" t="s">
        <v>24</v>
      </c>
      <c r="D10">
        <f>SUM(E10:I10)</f>
        <v>12</v>
      </c>
      <c r="E10">
        <v>0</v>
      </c>
      <c r="G10">
        <v>0</v>
      </c>
      <c r="H10">
        <f>10+2</f>
        <v>12</v>
      </c>
    </row>
    <row r="11" spans="1:9" x14ac:dyDescent="0.35">
      <c r="A11">
        <v>5</v>
      </c>
      <c r="B11" t="s">
        <v>173</v>
      </c>
      <c r="C11" t="s">
        <v>24</v>
      </c>
      <c r="D11">
        <f>SUM(E11:I11)</f>
        <v>6</v>
      </c>
      <c r="E11">
        <v>0</v>
      </c>
      <c r="G11">
        <f>(10/2)+1</f>
        <v>6</v>
      </c>
      <c r="H11">
        <v>0</v>
      </c>
    </row>
    <row r="12" spans="1:9" x14ac:dyDescent="0.35">
      <c r="A12">
        <v>6</v>
      </c>
      <c r="B12" t="s">
        <v>257</v>
      </c>
      <c r="C12" t="s">
        <v>36</v>
      </c>
      <c r="D12">
        <f>SUM(E12:I12)</f>
        <v>1</v>
      </c>
      <c r="E12">
        <v>0</v>
      </c>
      <c r="G12">
        <v>0</v>
      </c>
      <c r="H12">
        <v>1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47F4-3F4D-4B40-B01C-8DC453B0F1E6}">
  <dimension ref="A6:I9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185</v>
      </c>
      <c r="C7" t="s">
        <v>186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187</v>
      </c>
      <c r="C8" t="s">
        <v>30</v>
      </c>
      <c r="D8">
        <f>SUM(E8:I8)</f>
        <v>44</v>
      </c>
      <c r="E8">
        <v>0</v>
      </c>
      <c r="F8">
        <f>(20+2)*2</f>
        <v>44</v>
      </c>
      <c r="G8">
        <v>0</v>
      </c>
    </row>
    <row r="9" spans="1:9" x14ac:dyDescent="0.35">
      <c r="A9">
        <v>3</v>
      </c>
      <c r="B9" t="s">
        <v>188</v>
      </c>
      <c r="C9" t="s">
        <v>119</v>
      </c>
      <c r="D9">
        <f>SUM(E9:I9)</f>
        <v>12</v>
      </c>
      <c r="E9">
        <v>0</v>
      </c>
      <c r="F9">
        <f>((10/2)+1)*2</f>
        <v>12</v>
      </c>
      <c r="G9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40D0-FE84-48E5-B038-8CDD9B5109C5}">
  <dimension ref="A6:I10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182</v>
      </c>
      <c r="C7" t="s">
        <v>24</v>
      </c>
      <c r="D7">
        <f>SUM(E7:I7)</f>
        <v>44</v>
      </c>
      <c r="E7">
        <v>0</v>
      </c>
      <c r="G7">
        <f>30+3</f>
        <v>33</v>
      </c>
      <c r="H7">
        <f>(20/2)+1</f>
        <v>11</v>
      </c>
    </row>
    <row r="8" spans="1:9" x14ac:dyDescent="0.35">
      <c r="A8">
        <v>2</v>
      </c>
      <c r="B8" t="s">
        <v>38</v>
      </c>
      <c r="C8" t="s">
        <v>36</v>
      </c>
      <c r="D8">
        <f>SUM(E8:I8)</f>
        <v>32</v>
      </c>
      <c r="E8">
        <v>0</v>
      </c>
      <c r="G8">
        <v>0</v>
      </c>
      <c r="H8">
        <f>30+2</f>
        <v>32</v>
      </c>
    </row>
    <row r="9" spans="1:9" x14ac:dyDescent="0.35">
      <c r="A9">
        <v>3</v>
      </c>
      <c r="B9" t="s">
        <v>183</v>
      </c>
      <c r="C9" t="s">
        <v>74</v>
      </c>
      <c r="D9">
        <f>SUM(E9:I9)</f>
        <v>22</v>
      </c>
      <c r="E9">
        <v>0</v>
      </c>
      <c r="G9">
        <f>20+2</f>
        <v>22</v>
      </c>
      <c r="H9">
        <v>0</v>
      </c>
    </row>
    <row r="10" spans="1:9" x14ac:dyDescent="0.35">
      <c r="A10">
        <v>4</v>
      </c>
      <c r="B10" t="s">
        <v>184</v>
      </c>
      <c r="C10" t="s">
        <v>24</v>
      </c>
      <c r="D10">
        <f>SUM(E10:I10)</f>
        <v>6</v>
      </c>
      <c r="E10">
        <v>0</v>
      </c>
      <c r="G10">
        <f>(10/2)+1</f>
        <v>6</v>
      </c>
      <c r="H10">
        <v>0</v>
      </c>
    </row>
  </sheetData>
  <sortState xmlns:xlrd2="http://schemas.microsoft.com/office/spreadsheetml/2017/richdata2" ref="A7:I10">
    <sortCondition descending="1" ref="D7:D1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20F08-07C0-4BFA-A6B7-046755415650}">
  <dimension ref="A6:I7"/>
  <sheetViews>
    <sheetView zoomScale="80" zoomScaleNormal="80" workbookViewId="0">
      <selection activeCell="E8" sqref="E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42</v>
      </c>
      <c r="C7" t="s">
        <v>164</v>
      </c>
      <c r="D7">
        <f>SUM(E7:I7)</f>
        <v>16</v>
      </c>
      <c r="E7">
        <f>(30/2)+1</f>
        <v>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8DFC-373D-4A72-8FCB-47657F32B270}">
  <dimension ref="A6:I9"/>
  <sheetViews>
    <sheetView zoomScale="80" zoomScaleNormal="80" workbookViewId="0">
      <selection sqref="A1:I104857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42</v>
      </c>
      <c r="C7" t="s">
        <v>39</v>
      </c>
      <c r="D7">
        <f>SUM(E7:I7)</f>
        <v>33</v>
      </c>
      <c r="E7">
        <f>30+3</f>
        <v>33</v>
      </c>
    </row>
    <row r="8" spans="1:9" x14ac:dyDescent="0.35">
      <c r="A8">
        <v>2</v>
      </c>
      <c r="B8" t="s">
        <v>43</v>
      </c>
      <c r="C8" t="s">
        <v>40</v>
      </c>
      <c r="D8">
        <f t="shared" ref="D8:D9" si="0">SUM(E8:I8)</f>
        <v>22</v>
      </c>
      <c r="E8">
        <f>20+2</f>
        <v>22</v>
      </c>
    </row>
    <row r="9" spans="1:9" x14ac:dyDescent="0.35">
      <c r="A9">
        <v>3</v>
      </c>
      <c r="B9" t="s">
        <v>44</v>
      </c>
      <c r="C9" t="s">
        <v>41</v>
      </c>
      <c r="D9">
        <f t="shared" si="0"/>
        <v>6</v>
      </c>
      <c r="E9">
        <f>(10/2)+1</f>
        <v>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7FD8-A85A-481C-B611-F5CEF02F19BD}">
  <dimension ref="A6:I8"/>
  <sheetViews>
    <sheetView zoomScale="80" zoomScaleNormal="80" workbookViewId="0">
      <selection activeCell="G9" sqref="G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46</v>
      </c>
      <c r="C7" t="s">
        <v>12</v>
      </c>
      <c r="D7">
        <f>SUM(E7:I7)</f>
        <v>32</v>
      </c>
      <c r="E7">
        <f>30+2</f>
        <v>32</v>
      </c>
      <c r="G7">
        <v>0</v>
      </c>
    </row>
    <row r="8" spans="1:9" x14ac:dyDescent="0.35">
      <c r="A8">
        <v>2</v>
      </c>
      <c r="B8" t="s">
        <v>47</v>
      </c>
      <c r="C8" t="s">
        <v>45</v>
      </c>
      <c r="D8">
        <f>SUM(E8:I8)</f>
        <v>27</v>
      </c>
      <c r="E8">
        <f>(20/2)+1</f>
        <v>11</v>
      </c>
      <c r="G8">
        <f>(30/2)+1</f>
        <v>16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1E8B-9CBB-4580-BE09-B7DEB24FD31A}">
  <dimension ref="A6:I9"/>
  <sheetViews>
    <sheetView zoomScale="80" zoomScaleNormal="80" workbookViewId="0">
      <selection activeCell="F10" sqref="F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204</v>
      </c>
      <c r="C7" t="s">
        <v>164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205</v>
      </c>
      <c r="C8" t="s">
        <v>206</v>
      </c>
      <c r="D8">
        <f>SUM(E8:I8)</f>
        <v>44</v>
      </c>
      <c r="E8">
        <v>0</v>
      </c>
      <c r="F8">
        <f>(20+2)*2</f>
        <v>44</v>
      </c>
      <c r="G8">
        <v>0</v>
      </c>
    </row>
    <row r="9" spans="1:9" x14ac:dyDescent="0.35">
      <c r="A9">
        <v>3</v>
      </c>
      <c r="B9" t="s">
        <v>207</v>
      </c>
      <c r="C9" t="s">
        <v>208</v>
      </c>
      <c r="D9">
        <f>SUM(E9:I9)</f>
        <v>12</v>
      </c>
      <c r="E9">
        <v>0</v>
      </c>
      <c r="F9">
        <f>((10/2)+1)*2</f>
        <v>12</v>
      </c>
      <c r="G9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759D-2EAE-4178-89B8-40CA3779BA6A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48</v>
      </c>
      <c r="C7" t="s">
        <v>49</v>
      </c>
      <c r="D7">
        <f>SUM(E7:I7)</f>
        <v>64</v>
      </c>
      <c r="E7">
        <f>30+2</f>
        <v>32</v>
      </c>
      <c r="F7">
        <v>0</v>
      </c>
      <c r="G7">
        <f>30+2</f>
        <v>32</v>
      </c>
    </row>
    <row r="8" spans="1:9" x14ac:dyDescent="0.35">
      <c r="A8">
        <v>2</v>
      </c>
      <c r="B8" t="s">
        <v>50</v>
      </c>
      <c r="C8" t="s">
        <v>49</v>
      </c>
      <c r="D8">
        <f>SUM(E8:I8)</f>
        <v>22</v>
      </c>
      <c r="E8">
        <f>(20/2)+1</f>
        <v>11</v>
      </c>
      <c r="F8">
        <v>0</v>
      </c>
      <c r="G8">
        <f>(20/2)+1</f>
        <v>11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3FB3-00EB-4313-B113-7B393DDA9258}">
  <dimension ref="A6:I15"/>
  <sheetViews>
    <sheetView zoomScale="80" zoomScaleNormal="80" workbookViewId="0">
      <selection activeCell="C17" sqref="C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53</v>
      </c>
      <c r="C7" t="s">
        <v>12</v>
      </c>
      <c r="D7">
        <f>SUM(E7:I7)</f>
        <v>111</v>
      </c>
      <c r="E7">
        <f>10+3</f>
        <v>13</v>
      </c>
      <c r="F7">
        <f>(20+5)*2</f>
        <v>50</v>
      </c>
      <c r="G7">
        <f>30+2</f>
        <v>32</v>
      </c>
      <c r="H7">
        <f>(30/2)+1</f>
        <v>16</v>
      </c>
    </row>
    <row r="8" spans="1:9" x14ac:dyDescent="0.35">
      <c r="A8">
        <v>2</v>
      </c>
      <c r="B8" t="s">
        <v>51</v>
      </c>
      <c r="C8" t="s">
        <v>45</v>
      </c>
      <c r="D8">
        <f>SUM(E8:I8)</f>
        <v>107</v>
      </c>
      <c r="E8">
        <f>30+5</f>
        <v>35</v>
      </c>
      <c r="F8">
        <f>(30+6)*2</f>
        <v>72</v>
      </c>
      <c r="G8">
        <v>0</v>
      </c>
      <c r="H8">
        <v>0</v>
      </c>
    </row>
    <row r="9" spans="1:9" x14ac:dyDescent="0.35">
      <c r="A9">
        <v>3</v>
      </c>
      <c r="B9" t="s">
        <v>209</v>
      </c>
      <c r="C9" t="s">
        <v>177</v>
      </c>
      <c r="D9">
        <f>SUM(E9:I9)</f>
        <v>28</v>
      </c>
      <c r="E9">
        <v>0</v>
      </c>
      <c r="F9">
        <f>(10+4)*2</f>
        <v>28</v>
      </c>
      <c r="G9">
        <v>0</v>
      </c>
      <c r="H9">
        <v>0</v>
      </c>
    </row>
    <row r="10" spans="1:9" x14ac:dyDescent="0.35">
      <c r="A10">
        <v>4</v>
      </c>
      <c r="B10" t="s">
        <v>52</v>
      </c>
      <c r="C10" t="s">
        <v>39</v>
      </c>
      <c r="D10">
        <f>SUM(E10:I10)</f>
        <v>24</v>
      </c>
      <c r="E10">
        <f>20+4</f>
        <v>24</v>
      </c>
      <c r="F10">
        <v>0</v>
      </c>
      <c r="G10">
        <v>0</v>
      </c>
      <c r="H10">
        <v>0</v>
      </c>
    </row>
    <row r="11" spans="1:9" x14ac:dyDescent="0.35">
      <c r="A11">
        <v>5</v>
      </c>
      <c r="B11" t="s">
        <v>54</v>
      </c>
      <c r="C11" t="s">
        <v>10</v>
      </c>
      <c r="D11">
        <f>SUM(E11:I11)</f>
        <v>13</v>
      </c>
      <c r="E11">
        <v>2</v>
      </c>
      <c r="F11">
        <v>0</v>
      </c>
      <c r="G11">
        <f>(20/2)+1</f>
        <v>11</v>
      </c>
      <c r="H11">
        <v>0</v>
      </c>
    </row>
    <row r="12" spans="1:9" x14ac:dyDescent="0.35">
      <c r="A12">
        <v>6</v>
      </c>
      <c r="B12" t="s">
        <v>210</v>
      </c>
      <c r="C12" t="s">
        <v>211</v>
      </c>
      <c r="D12">
        <f>SUM(E12:I12)</f>
        <v>6</v>
      </c>
      <c r="E12">
        <v>0</v>
      </c>
      <c r="F12">
        <f>3*2</f>
        <v>6</v>
      </c>
      <c r="G12">
        <v>0</v>
      </c>
      <c r="H12">
        <v>0</v>
      </c>
    </row>
    <row r="13" spans="1:9" x14ac:dyDescent="0.35">
      <c r="A13">
        <v>7</v>
      </c>
      <c r="B13" t="s">
        <v>48</v>
      </c>
      <c r="C13" t="s">
        <v>167</v>
      </c>
      <c r="D13">
        <f>SUM(E13:I13)</f>
        <v>4</v>
      </c>
      <c r="E13">
        <v>0</v>
      </c>
      <c r="F13">
        <f>2*2</f>
        <v>4</v>
      </c>
      <c r="G13">
        <v>0</v>
      </c>
      <c r="H13">
        <v>0</v>
      </c>
    </row>
    <row r="14" spans="1:9" x14ac:dyDescent="0.35">
      <c r="A14">
        <v>8</v>
      </c>
      <c r="B14" t="s">
        <v>50</v>
      </c>
      <c r="C14" t="s">
        <v>167</v>
      </c>
      <c r="D14">
        <f>SUM(E14:I14)</f>
        <v>2</v>
      </c>
      <c r="E14">
        <v>0</v>
      </c>
      <c r="F14">
        <f>1*2</f>
        <v>2</v>
      </c>
      <c r="G14">
        <v>0</v>
      </c>
      <c r="H14">
        <v>0</v>
      </c>
    </row>
    <row r="15" spans="1:9" x14ac:dyDescent="0.35">
      <c r="A15">
        <v>9</v>
      </c>
      <c r="B15" t="s">
        <v>55</v>
      </c>
      <c r="C15" t="s">
        <v>21</v>
      </c>
      <c r="D15">
        <f>SUM(E15:I15)</f>
        <v>1</v>
      </c>
      <c r="E15">
        <v>1</v>
      </c>
      <c r="F15">
        <v>0</v>
      </c>
      <c r="G15">
        <v>0</v>
      </c>
      <c r="H15">
        <v>0</v>
      </c>
    </row>
  </sheetData>
  <sortState xmlns:xlrd2="http://schemas.microsoft.com/office/spreadsheetml/2017/richdata2" ref="A7:I15">
    <sortCondition descending="1" ref="D7:D15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12C8-33BA-489A-8610-F11FD059C666}">
  <dimension ref="A6:I22"/>
  <sheetViews>
    <sheetView zoomScale="80" zoomScaleNormal="80" workbookViewId="0">
      <selection activeCell="A17" sqref="A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56</v>
      </c>
      <c r="C7" t="s">
        <v>21</v>
      </c>
      <c r="D7">
        <f>SUM(E7:I7)</f>
        <v>114</v>
      </c>
      <c r="E7">
        <f>30+6</f>
        <v>36</v>
      </c>
      <c r="F7">
        <f>(30+9)*2</f>
        <v>78</v>
      </c>
      <c r="G7">
        <v>0</v>
      </c>
      <c r="H7">
        <v>0</v>
      </c>
    </row>
    <row r="8" spans="1:9" x14ac:dyDescent="0.35">
      <c r="A8">
        <v>2</v>
      </c>
      <c r="B8" t="s">
        <v>212</v>
      </c>
      <c r="C8" t="s">
        <v>21</v>
      </c>
      <c r="D8">
        <f>SUM(E8:I8)</f>
        <v>56</v>
      </c>
      <c r="E8">
        <v>0</v>
      </c>
      <c r="F8">
        <f>(20+8)*2</f>
        <v>56</v>
      </c>
      <c r="G8">
        <v>0</v>
      </c>
      <c r="H8">
        <v>0</v>
      </c>
    </row>
    <row r="9" spans="1:9" x14ac:dyDescent="0.35">
      <c r="A9">
        <v>3</v>
      </c>
      <c r="B9" t="s">
        <v>58</v>
      </c>
      <c r="C9" t="s">
        <v>49</v>
      </c>
      <c r="D9">
        <f>SUM(E9:I9)</f>
        <v>38</v>
      </c>
      <c r="E9">
        <f>10+4</f>
        <v>14</v>
      </c>
      <c r="F9">
        <v>0</v>
      </c>
      <c r="G9">
        <f>20+4</f>
        <v>24</v>
      </c>
      <c r="H9">
        <v>0</v>
      </c>
    </row>
    <row r="10" spans="1:9" x14ac:dyDescent="0.35">
      <c r="A10">
        <v>4</v>
      </c>
      <c r="B10" t="s">
        <v>165</v>
      </c>
      <c r="C10" t="s">
        <v>164</v>
      </c>
      <c r="D10">
        <f>SUM(E10:I10)</f>
        <v>35</v>
      </c>
      <c r="E10">
        <v>0</v>
      </c>
      <c r="F10">
        <v>0</v>
      </c>
      <c r="G10">
        <f>30+5</f>
        <v>35</v>
      </c>
      <c r="H10">
        <v>0</v>
      </c>
    </row>
    <row r="11" spans="1:9" x14ac:dyDescent="0.35">
      <c r="A11">
        <v>4</v>
      </c>
      <c r="B11" t="s">
        <v>57</v>
      </c>
      <c r="C11" t="s">
        <v>12</v>
      </c>
      <c r="D11">
        <f>SUM(E11:I11)</f>
        <v>35</v>
      </c>
      <c r="E11">
        <f>20+5</f>
        <v>25</v>
      </c>
      <c r="F11">
        <f>5*2</f>
        <v>10</v>
      </c>
      <c r="G11">
        <v>0</v>
      </c>
      <c r="H11">
        <v>0</v>
      </c>
    </row>
    <row r="12" spans="1:9" x14ac:dyDescent="0.35">
      <c r="A12">
        <v>6</v>
      </c>
      <c r="B12" t="s">
        <v>213</v>
      </c>
      <c r="C12" t="s">
        <v>164</v>
      </c>
      <c r="D12">
        <f>SUM(E12:I12)</f>
        <v>34</v>
      </c>
      <c r="E12">
        <v>0</v>
      </c>
      <c r="F12">
        <f>(10+7)*2</f>
        <v>34</v>
      </c>
      <c r="G12">
        <v>0</v>
      </c>
      <c r="H12">
        <v>0</v>
      </c>
    </row>
    <row r="13" spans="1:9" x14ac:dyDescent="0.35">
      <c r="A13">
        <v>7</v>
      </c>
      <c r="B13" t="s">
        <v>51</v>
      </c>
      <c r="C13" t="s">
        <v>45</v>
      </c>
      <c r="D13">
        <f>SUM(E13:I13)</f>
        <v>33</v>
      </c>
      <c r="E13">
        <v>0</v>
      </c>
      <c r="F13">
        <v>0</v>
      </c>
      <c r="G13">
        <v>0</v>
      </c>
      <c r="H13">
        <f>30+3</f>
        <v>33</v>
      </c>
    </row>
    <row r="14" spans="1:9" x14ac:dyDescent="0.35">
      <c r="A14">
        <v>8</v>
      </c>
      <c r="B14" t="s">
        <v>53</v>
      </c>
      <c r="C14" t="s">
        <v>12</v>
      </c>
      <c r="D14">
        <f>SUM(E14:I14)</f>
        <v>22</v>
      </c>
      <c r="E14">
        <v>0</v>
      </c>
      <c r="F14">
        <v>0</v>
      </c>
      <c r="G14">
        <v>0</v>
      </c>
      <c r="H14">
        <f>20+2</f>
        <v>22</v>
      </c>
    </row>
    <row r="15" spans="1:9" x14ac:dyDescent="0.35">
      <c r="A15">
        <v>9</v>
      </c>
      <c r="B15" t="s">
        <v>62</v>
      </c>
      <c r="C15" t="s">
        <v>24</v>
      </c>
      <c r="D15">
        <f>SUM(E15:I15)</f>
        <v>14</v>
      </c>
      <c r="E15">
        <v>1</v>
      </c>
      <c r="F15">
        <v>0</v>
      </c>
      <c r="G15">
        <f>10+3</f>
        <v>13</v>
      </c>
      <c r="H15">
        <v>0</v>
      </c>
    </row>
    <row r="16" spans="1:9" x14ac:dyDescent="0.35">
      <c r="A16">
        <v>9</v>
      </c>
      <c r="B16" t="s">
        <v>214</v>
      </c>
      <c r="C16" t="s">
        <v>194</v>
      </c>
      <c r="D16">
        <f>SUM(E16:I16)</f>
        <v>14</v>
      </c>
      <c r="E16">
        <v>0</v>
      </c>
      <c r="F16">
        <f>4*2</f>
        <v>8</v>
      </c>
      <c r="G16">
        <v>0</v>
      </c>
      <c r="H16">
        <f>(10/2)+1</f>
        <v>6</v>
      </c>
    </row>
    <row r="17" spans="1:8" x14ac:dyDescent="0.35">
      <c r="A17">
        <v>11</v>
      </c>
      <c r="B17" t="s">
        <v>52</v>
      </c>
      <c r="C17" t="s">
        <v>164</v>
      </c>
      <c r="D17">
        <f>SUM(E17:I17)</f>
        <v>12</v>
      </c>
      <c r="E17">
        <v>0</v>
      </c>
      <c r="F17">
        <f>6*2</f>
        <v>12</v>
      </c>
      <c r="G17">
        <v>0</v>
      </c>
      <c r="H17">
        <v>0</v>
      </c>
    </row>
    <row r="18" spans="1:8" x14ac:dyDescent="0.35">
      <c r="A18">
        <v>12</v>
      </c>
      <c r="B18" t="s">
        <v>60</v>
      </c>
      <c r="C18" t="s">
        <v>61</v>
      </c>
      <c r="D18">
        <f>SUM(E18:I18)</f>
        <v>6</v>
      </c>
      <c r="E18">
        <v>2</v>
      </c>
      <c r="F18">
        <f>1*2</f>
        <v>2</v>
      </c>
      <c r="G18">
        <v>2</v>
      </c>
      <c r="H18">
        <v>0</v>
      </c>
    </row>
    <row r="19" spans="1:8" x14ac:dyDescent="0.35">
      <c r="A19">
        <v>13</v>
      </c>
      <c r="B19" t="s">
        <v>215</v>
      </c>
      <c r="C19" t="s">
        <v>21</v>
      </c>
      <c r="D19">
        <f>SUM(E19:I19)</f>
        <v>6</v>
      </c>
      <c r="E19">
        <v>0</v>
      </c>
      <c r="F19">
        <f>3*2</f>
        <v>6</v>
      </c>
      <c r="G19">
        <v>0</v>
      </c>
      <c r="H19">
        <v>0</v>
      </c>
    </row>
    <row r="20" spans="1:8" x14ac:dyDescent="0.35">
      <c r="A20">
        <v>14</v>
      </c>
      <c r="B20" t="s">
        <v>216</v>
      </c>
      <c r="C20" t="s">
        <v>150</v>
      </c>
      <c r="D20">
        <f>SUM(E20:I20)</f>
        <v>4</v>
      </c>
      <c r="E20">
        <v>0</v>
      </c>
      <c r="F20">
        <f>2*2</f>
        <v>4</v>
      </c>
      <c r="G20">
        <v>0</v>
      </c>
      <c r="H20">
        <v>0</v>
      </c>
    </row>
    <row r="21" spans="1:8" x14ac:dyDescent="0.35">
      <c r="A21">
        <v>15</v>
      </c>
      <c r="B21" t="s">
        <v>59</v>
      </c>
      <c r="C21" t="s">
        <v>21</v>
      </c>
      <c r="D21">
        <f>SUM(E21:I21)</f>
        <v>3</v>
      </c>
      <c r="E21">
        <v>3</v>
      </c>
      <c r="F21">
        <v>0</v>
      </c>
      <c r="G21">
        <v>0</v>
      </c>
      <c r="H21">
        <v>0</v>
      </c>
    </row>
    <row r="22" spans="1:8" x14ac:dyDescent="0.35">
      <c r="A22">
        <v>16</v>
      </c>
      <c r="B22" t="s">
        <v>176</v>
      </c>
      <c r="C22" t="s">
        <v>24</v>
      </c>
      <c r="D22">
        <f>SUM(E22:I22)</f>
        <v>1</v>
      </c>
      <c r="E22">
        <v>0</v>
      </c>
      <c r="F22">
        <v>0</v>
      </c>
      <c r="G22">
        <v>1</v>
      </c>
      <c r="H22">
        <v>0</v>
      </c>
    </row>
  </sheetData>
  <sortState xmlns:xlrd2="http://schemas.microsoft.com/office/spreadsheetml/2017/richdata2" ref="A7:I22">
    <sortCondition descending="1" ref="D7:D2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0C58-BF46-430D-A133-76932C31E9F9}">
  <dimension ref="A6:I21"/>
  <sheetViews>
    <sheetView zoomScale="80" zoomScaleNormal="80" workbookViewId="0">
      <selection activeCell="L16" sqref="L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63</v>
      </c>
      <c r="C7" t="s">
        <v>10</v>
      </c>
      <c r="D7">
        <f>SUM(E7:I7)</f>
        <v>93</v>
      </c>
      <c r="E7">
        <f>30+5</f>
        <v>35</v>
      </c>
      <c r="F7">
        <f>(20+9)*2</f>
        <v>58</v>
      </c>
      <c r="G7">
        <v>0</v>
      </c>
      <c r="H7">
        <v>0</v>
      </c>
    </row>
    <row r="8" spans="1:9" x14ac:dyDescent="0.35">
      <c r="A8">
        <v>2</v>
      </c>
      <c r="B8" t="s">
        <v>140</v>
      </c>
      <c r="C8" t="s">
        <v>21</v>
      </c>
      <c r="D8">
        <f>SUM(E8:I8)</f>
        <v>80</v>
      </c>
      <c r="E8">
        <v>0</v>
      </c>
      <c r="F8">
        <f>(30+10)*2</f>
        <v>80</v>
      </c>
      <c r="G8">
        <v>0</v>
      </c>
      <c r="H8">
        <v>0</v>
      </c>
    </row>
    <row r="9" spans="1:9" x14ac:dyDescent="0.35">
      <c r="A9">
        <v>3</v>
      </c>
      <c r="B9" t="s">
        <v>64</v>
      </c>
      <c r="C9" t="s">
        <v>39</v>
      </c>
      <c r="D9">
        <f>SUM(E9:I9)</f>
        <v>73</v>
      </c>
      <c r="E9">
        <f>20+4</f>
        <v>24</v>
      </c>
      <c r="F9">
        <f>7*2</f>
        <v>14</v>
      </c>
      <c r="G9">
        <f>30+5</f>
        <v>35</v>
      </c>
      <c r="H9">
        <v>0</v>
      </c>
    </row>
    <row r="10" spans="1:9" x14ac:dyDescent="0.35">
      <c r="A10">
        <v>4</v>
      </c>
      <c r="B10" t="s">
        <v>139</v>
      </c>
      <c r="C10" t="s">
        <v>30</v>
      </c>
      <c r="D10">
        <f>SUM(E10:I10)</f>
        <v>36</v>
      </c>
      <c r="E10">
        <v>0</v>
      </c>
      <c r="F10">
        <f>(10+8)*2</f>
        <v>36</v>
      </c>
      <c r="G10">
        <v>0</v>
      </c>
      <c r="H10">
        <v>0</v>
      </c>
    </row>
    <row r="11" spans="1:9" x14ac:dyDescent="0.35">
      <c r="A11">
        <v>5</v>
      </c>
      <c r="B11" t="s">
        <v>65</v>
      </c>
      <c r="C11" t="s">
        <v>18</v>
      </c>
      <c r="D11">
        <f>SUM(E11:I11)</f>
        <v>26</v>
      </c>
      <c r="E11">
        <f>10+3</f>
        <v>13</v>
      </c>
      <c r="F11">
        <v>0</v>
      </c>
      <c r="G11">
        <f>10+3</f>
        <v>13</v>
      </c>
      <c r="H11">
        <v>0</v>
      </c>
    </row>
    <row r="12" spans="1:9" x14ac:dyDescent="0.35">
      <c r="A12">
        <v>6</v>
      </c>
      <c r="B12" t="s">
        <v>76</v>
      </c>
      <c r="C12" t="s">
        <v>24</v>
      </c>
      <c r="D12">
        <f>SUM(E12:I12)</f>
        <v>24</v>
      </c>
      <c r="E12">
        <v>0</v>
      </c>
      <c r="F12">
        <v>0</v>
      </c>
      <c r="G12">
        <f>20+4</f>
        <v>24</v>
      </c>
      <c r="H12">
        <v>0</v>
      </c>
    </row>
    <row r="13" spans="1:9" x14ac:dyDescent="0.35">
      <c r="A13">
        <v>7</v>
      </c>
      <c r="B13" t="s">
        <v>258</v>
      </c>
      <c r="C13" t="s">
        <v>45</v>
      </c>
      <c r="D13">
        <f>SUM(E13:I13)</f>
        <v>16</v>
      </c>
      <c r="E13">
        <v>0</v>
      </c>
      <c r="F13">
        <v>0</v>
      </c>
      <c r="G13">
        <v>0</v>
      </c>
      <c r="H13">
        <f>(30/2)+1</f>
        <v>16</v>
      </c>
    </row>
    <row r="14" spans="1:9" x14ac:dyDescent="0.35">
      <c r="A14">
        <v>8</v>
      </c>
      <c r="B14" t="s">
        <v>58</v>
      </c>
      <c r="C14" t="s">
        <v>49</v>
      </c>
      <c r="D14">
        <f>SUM(E14:I14)</f>
        <v>12</v>
      </c>
      <c r="E14">
        <v>0</v>
      </c>
      <c r="F14">
        <f>6*2</f>
        <v>12</v>
      </c>
      <c r="G14">
        <v>0</v>
      </c>
      <c r="H14">
        <v>0</v>
      </c>
    </row>
    <row r="15" spans="1:9" x14ac:dyDescent="0.35">
      <c r="A15">
        <v>9</v>
      </c>
      <c r="B15" t="s">
        <v>217</v>
      </c>
      <c r="C15" t="s">
        <v>218</v>
      </c>
      <c r="D15">
        <f>SUM(E15:I15)</f>
        <v>10</v>
      </c>
      <c r="E15">
        <v>0</v>
      </c>
      <c r="F15">
        <f>5*2</f>
        <v>10</v>
      </c>
      <c r="G15">
        <v>0</v>
      </c>
      <c r="H15">
        <v>0</v>
      </c>
    </row>
    <row r="16" spans="1:9" x14ac:dyDescent="0.35">
      <c r="A16">
        <v>10</v>
      </c>
      <c r="B16" t="s">
        <v>219</v>
      </c>
      <c r="C16" t="s">
        <v>177</v>
      </c>
      <c r="D16">
        <f>SUM(E16:I16)</f>
        <v>9</v>
      </c>
      <c r="E16">
        <v>0</v>
      </c>
      <c r="F16">
        <f>4*2</f>
        <v>8</v>
      </c>
      <c r="G16">
        <v>1</v>
      </c>
      <c r="H16">
        <v>0</v>
      </c>
    </row>
    <row r="17" spans="1:8" x14ac:dyDescent="0.35">
      <c r="A17">
        <v>11</v>
      </c>
      <c r="B17" t="s">
        <v>220</v>
      </c>
      <c r="C17" t="s">
        <v>12</v>
      </c>
      <c r="D17">
        <f>SUM(E17:I17)</f>
        <v>6</v>
      </c>
      <c r="E17">
        <v>0</v>
      </c>
      <c r="F17">
        <f>3*2</f>
        <v>6</v>
      </c>
      <c r="G17">
        <v>0</v>
      </c>
      <c r="H17">
        <v>0</v>
      </c>
    </row>
    <row r="18" spans="1:8" x14ac:dyDescent="0.35">
      <c r="A18">
        <v>12</v>
      </c>
      <c r="B18" t="s">
        <v>66</v>
      </c>
      <c r="C18" t="s">
        <v>10</v>
      </c>
      <c r="D18">
        <f>SUM(E18:I18)</f>
        <v>4</v>
      </c>
      <c r="E18">
        <v>2</v>
      </c>
      <c r="F18">
        <v>0</v>
      </c>
      <c r="G18">
        <v>2</v>
      </c>
      <c r="H18">
        <v>0</v>
      </c>
    </row>
    <row r="19" spans="1:8" x14ac:dyDescent="0.35">
      <c r="A19">
        <v>13</v>
      </c>
      <c r="B19" t="s">
        <v>23</v>
      </c>
      <c r="C19" t="s">
        <v>24</v>
      </c>
      <c r="D19">
        <f>SUM(E19:I19)</f>
        <v>4</v>
      </c>
      <c r="E19">
        <v>0</v>
      </c>
      <c r="F19">
        <f>2*2</f>
        <v>4</v>
      </c>
      <c r="G19">
        <v>0</v>
      </c>
      <c r="H19">
        <v>0</v>
      </c>
    </row>
    <row r="20" spans="1:8" x14ac:dyDescent="0.35">
      <c r="A20">
        <v>14</v>
      </c>
      <c r="B20" t="s">
        <v>59</v>
      </c>
      <c r="C20" t="s">
        <v>21</v>
      </c>
      <c r="D20">
        <f>SUM(E20:I20)</f>
        <v>2</v>
      </c>
      <c r="E20">
        <v>0</v>
      </c>
      <c r="F20">
        <f>1*2</f>
        <v>2</v>
      </c>
      <c r="G20">
        <v>0</v>
      </c>
      <c r="H20">
        <v>0</v>
      </c>
    </row>
    <row r="21" spans="1:8" x14ac:dyDescent="0.35">
      <c r="A21">
        <v>15</v>
      </c>
      <c r="B21" t="s">
        <v>67</v>
      </c>
      <c r="C21" t="s">
        <v>49</v>
      </c>
      <c r="D21">
        <f>SUM(E21:I21)</f>
        <v>1</v>
      </c>
      <c r="E21">
        <v>1</v>
      </c>
      <c r="F21">
        <v>0</v>
      </c>
      <c r="G21">
        <v>0</v>
      </c>
      <c r="H21">
        <v>0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EC78-6D23-4286-9ABD-FBC175BE6959}">
  <dimension ref="A6:I25"/>
  <sheetViews>
    <sheetView topLeftCell="A2" zoomScale="80" zoomScaleNormal="80" workbookViewId="0">
      <selection activeCell="L8" sqref="L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68</v>
      </c>
      <c r="C7" t="s">
        <v>69</v>
      </c>
      <c r="D7">
        <f>SUM(E7:I7)</f>
        <v>112</v>
      </c>
      <c r="E7">
        <f>30+9</f>
        <v>39</v>
      </c>
      <c r="F7">
        <f>(10+10)*2</f>
        <v>40</v>
      </c>
      <c r="G7">
        <f>30+3</f>
        <v>33</v>
      </c>
      <c r="H7">
        <v>0</v>
      </c>
    </row>
    <row r="8" spans="1:9" x14ac:dyDescent="0.35">
      <c r="A8">
        <v>2</v>
      </c>
      <c r="B8" t="s">
        <v>70</v>
      </c>
      <c r="C8" t="s">
        <v>39</v>
      </c>
      <c r="D8">
        <f>SUM(E8:I8)</f>
        <v>112</v>
      </c>
      <c r="E8">
        <f>20+8</f>
        <v>28</v>
      </c>
      <c r="F8">
        <f>(30+12)*2</f>
        <v>84</v>
      </c>
      <c r="G8">
        <v>0</v>
      </c>
      <c r="H8">
        <v>0</v>
      </c>
    </row>
    <row r="9" spans="1:9" x14ac:dyDescent="0.35">
      <c r="A9">
        <v>3</v>
      </c>
      <c r="B9" t="s">
        <v>166</v>
      </c>
      <c r="C9" t="s">
        <v>49</v>
      </c>
      <c r="D9">
        <f>SUM(E9:I9)</f>
        <v>84</v>
      </c>
      <c r="E9">
        <v>0</v>
      </c>
      <c r="F9">
        <f>(20+11)*2</f>
        <v>62</v>
      </c>
      <c r="G9">
        <f>20+2</f>
        <v>22</v>
      </c>
      <c r="H9">
        <v>0</v>
      </c>
    </row>
    <row r="10" spans="1:9" x14ac:dyDescent="0.35">
      <c r="A10">
        <v>4</v>
      </c>
      <c r="B10" t="s">
        <v>72</v>
      </c>
      <c r="C10" t="s">
        <v>45</v>
      </c>
      <c r="D10">
        <f>SUM(E10:I10)</f>
        <v>46</v>
      </c>
      <c r="E10">
        <v>6</v>
      </c>
      <c r="F10">
        <f>9*2</f>
        <v>18</v>
      </c>
      <c r="G10">
        <v>0</v>
      </c>
      <c r="H10">
        <f>20+2</f>
        <v>22</v>
      </c>
    </row>
    <row r="11" spans="1:9" x14ac:dyDescent="0.35">
      <c r="A11">
        <v>5</v>
      </c>
      <c r="B11" t="s">
        <v>63</v>
      </c>
      <c r="C11" t="s">
        <v>10</v>
      </c>
      <c r="D11">
        <f>SUM(E11:I11)</f>
        <v>33</v>
      </c>
      <c r="E11">
        <v>0</v>
      </c>
      <c r="F11">
        <v>0</v>
      </c>
      <c r="G11">
        <v>0</v>
      </c>
      <c r="H11">
        <f>30+3</f>
        <v>33</v>
      </c>
    </row>
    <row r="12" spans="1:9" x14ac:dyDescent="0.35">
      <c r="A12">
        <v>6</v>
      </c>
      <c r="B12" t="s">
        <v>73</v>
      </c>
      <c r="C12" t="s">
        <v>74</v>
      </c>
      <c r="D12">
        <f>SUM(E12:I12)</f>
        <v>19</v>
      </c>
      <c r="E12">
        <v>5</v>
      </c>
      <c r="F12">
        <f>7*2</f>
        <v>14</v>
      </c>
      <c r="G12">
        <v>0</v>
      </c>
      <c r="H12">
        <v>0</v>
      </c>
    </row>
    <row r="13" spans="1:9" x14ac:dyDescent="0.35">
      <c r="A13">
        <v>7</v>
      </c>
      <c r="B13" t="s">
        <v>71</v>
      </c>
      <c r="C13" t="s">
        <v>10</v>
      </c>
      <c r="D13">
        <f>SUM(E13:I13)</f>
        <v>17</v>
      </c>
      <c r="E13">
        <f>10+7</f>
        <v>17</v>
      </c>
      <c r="F13">
        <v>0</v>
      </c>
      <c r="G13">
        <v>0</v>
      </c>
      <c r="H13">
        <v>0</v>
      </c>
    </row>
    <row r="14" spans="1:9" x14ac:dyDescent="0.35">
      <c r="A14">
        <v>8</v>
      </c>
      <c r="B14" t="s">
        <v>221</v>
      </c>
      <c r="C14" t="s">
        <v>86</v>
      </c>
      <c r="D14">
        <f>SUM(E14:I14)</f>
        <v>16</v>
      </c>
      <c r="E14">
        <v>0</v>
      </c>
      <c r="F14">
        <f>8*2</f>
        <v>16</v>
      </c>
      <c r="G14">
        <v>0</v>
      </c>
      <c r="H14">
        <v>0</v>
      </c>
    </row>
    <row r="15" spans="1:9" x14ac:dyDescent="0.35">
      <c r="A15">
        <v>9</v>
      </c>
      <c r="B15" t="s">
        <v>222</v>
      </c>
      <c r="C15" t="s">
        <v>61</v>
      </c>
      <c r="D15">
        <f>SUM(E15:I15)</f>
        <v>12</v>
      </c>
      <c r="E15">
        <v>0</v>
      </c>
      <c r="F15">
        <f>6*2</f>
        <v>12</v>
      </c>
      <c r="G15">
        <v>0</v>
      </c>
      <c r="H15">
        <v>0</v>
      </c>
    </row>
    <row r="16" spans="1:9" x14ac:dyDescent="0.35">
      <c r="A16">
        <v>10</v>
      </c>
      <c r="B16" t="s">
        <v>75</v>
      </c>
      <c r="C16" t="s">
        <v>49</v>
      </c>
      <c r="D16">
        <f>SUM(E16:I16)</f>
        <v>10</v>
      </c>
      <c r="E16">
        <v>4</v>
      </c>
      <c r="F16">
        <v>0</v>
      </c>
      <c r="G16">
        <f>(10/2)+1</f>
        <v>6</v>
      </c>
      <c r="H16">
        <v>0</v>
      </c>
    </row>
    <row r="17" spans="1:8" x14ac:dyDescent="0.35">
      <c r="A17">
        <v>11</v>
      </c>
      <c r="B17" t="s">
        <v>223</v>
      </c>
      <c r="C17" t="s">
        <v>225</v>
      </c>
      <c r="D17">
        <f>SUM(E17:I17)</f>
        <v>10</v>
      </c>
      <c r="E17">
        <v>0</v>
      </c>
      <c r="F17">
        <f>5*2</f>
        <v>10</v>
      </c>
      <c r="G17">
        <v>0</v>
      </c>
      <c r="H17">
        <v>0</v>
      </c>
    </row>
    <row r="18" spans="1:8" x14ac:dyDescent="0.35">
      <c r="A18">
        <v>12</v>
      </c>
      <c r="B18" t="s">
        <v>224</v>
      </c>
      <c r="C18" t="s">
        <v>226</v>
      </c>
      <c r="D18">
        <f>SUM(E18:I18)</f>
        <v>8</v>
      </c>
      <c r="E18">
        <v>0</v>
      </c>
      <c r="F18">
        <f>4*2</f>
        <v>8</v>
      </c>
      <c r="G18">
        <v>0</v>
      </c>
      <c r="H18">
        <v>0</v>
      </c>
    </row>
    <row r="19" spans="1:8" x14ac:dyDescent="0.35">
      <c r="A19">
        <v>13</v>
      </c>
      <c r="B19" t="s">
        <v>227</v>
      </c>
      <c r="C19" t="s">
        <v>196</v>
      </c>
      <c r="D19">
        <f>SUM(E19:I19)</f>
        <v>6</v>
      </c>
      <c r="E19">
        <v>0</v>
      </c>
      <c r="F19">
        <f>3*2</f>
        <v>6</v>
      </c>
      <c r="G19">
        <v>0</v>
      </c>
      <c r="H19">
        <v>0</v>
      </c>
    </row>
    <row r="20" spans="1:8" x14ac:dyDescent="0.35">
      <c r="A20">
        <v>13</v>
      </c>
      <c r="B20" t="s">
        <v>259</v>
      </c>
      <c r="C20" t="s">
        <v>36</v>
      </c>
      <c r="D20">
        <f>SUM(E20:I20)</f>
        <v>6</v>
      </c>
      <c r="E20">
        <v>0</v>
      </c>
      <c r="F20">
        <v>0</v>
      </c>
      <c r="G20">
        <v>0</v>
      </c>
      <c r="H20">
        <f>(10/2)+1</f>
        <v>6</v>
      </c>
    </row>
    <row r="21" spans="1:8" x14ac:dyDescent="0.35">
      <c r="A21">
        <v>15</v>
      </c>
      <c r="B21" t="s">
        <v>66</v>
      </c>
      <c r="C21" t="s">
        <v>10</v>
      </c>
      <c r="D21">
        <f>SUM(E21:I21)</f>
        <v>4</v>
      </c>
      <c r="E21">
        <v>0</v>
      </c>
      <c r="F21">
        <f>2*2</f>
        <v>4</v>
      </c>
      <c r="G21">
        <v>0</v>
      </c>
      <c r="H21">
        <v>0</v>
      </c>
    </row>
    <row r="22" spans="1:8" x14ac:dyDescent="0.35">
      <c r="A22">
        <v>16</v>
      </c>
      <c r="B22" t="s">
        <v>76</v>
      </c>
      <c r="C22" t="s">
        <v>24</v>
      </c>
      <c r="D22">
        <f>SUM(E22:I22)</f>
        <v>3</v>
      </c>
      <c r="E22">
        <v>3</v>
      </c>
      <c r="F22">
        <v>0</v>
      </c>
      <c r="G22">
        <v>0</v>
      </c>
      <c r="H22">
        <v>0</v>
      </c>
    </row>
    <row r="23" spans="1:8" x14ac:dyDescent="0.35">
      <c r="A23">
        <v>17</v>
      </c>
      <c r="B23" t="s">
        <v>77</v>
      </c>
      <c r="C23" t="s">
        <v>14</v>
      </c>
      <c r="D23">
        <f>SUM(E23:I23)</f>
        <v>2</v>
      </c>
      <c r="E23">
        <v>2</v>
      </c>
      <c r="F23">
        <v>0</v>
      </c>
      <c r="G23">
        <v>0</v>
      </c>
      <c r="H23">
        <v>0</v>
      </c>
    </row>
    <row r="24" spans="1:8" x14ac:dyDescent="0.35">
      <c r="A24">
        <v>17</v>
      </c>
      <c r="B24" t="s">
        <v>228</v>
      </c>
      <c r="C24" t="s">
        <v>229</v>
      </c>
      <c r="D24">
        <f>SUM(E24:I24)</f>
        <v>2</v>
      </c>
      <c r="E24">
        <v>0</v>
      </c>
      <c r="F24">
        <f>1*2</f>
        <v>2</v>
      </c>
      <c r="G24">
        <v>0</v>
      </c>
      <c r="H24">
        <v>0</v>
      </c>
    </row>
    <row r="25" spans="1:8" x14ac:dyDescent="0.35">
      <c r="A25">
        <v>19</v>
      </c>
      <c r="B25" t="s">
        <v>27</v>
      </c>
      <c r="C25" t="s">
        <v>24</v>
      </c>
      <c r="D25">
        <f>SUM(E25:I25)</f>
        <v>1</v>
      </c>
      <c r="E25">
        <v>1</v>
      </c>
      <c r="F25">
        <v>0</v>
      </c>
      <c r="G25">
        <v>0</v>
      </c>
      <c r="H25">
        <v>0</v>
      </c>
    </row>
  </sheetData>
  <sortState xmlns:xlrd2="http://schemas.microsoft.com/office/spreadsheetml/2017/richdata2" ref="A7:I25">
    <sortCondition descending="1" ref="D7:D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BAEC-36EB-4CE4-BC7E-C2EA1DDE82E4}">
  <dimension ref="A6:I13"/>
  <sheetViews>
    <sheetView zoomScale="80" zoomScaleNormal="80" workbookViewId="0">
      <selection activeCell="B12" sqref="B1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</v>
      </c>
      <c r="C7" t="s">
        <v>10</v>
      </c>
      <c r="D7">
        <f>SUM(E7:I7)</f>
        <v>82</v>
      </c>
      <c r="E7">
        <f>30+2</f>
        <v>32</v>
      </c>
      <c r="F7">
        <f>(20+5)*2</f>
        <v>50</v>
      </c>
      <c r="G7">
        <v>0</v>
      </c>
      <c r="H7">
        <v>0</v>
      </c>
    </row>
    <row r="8" spans="1:9" x14ac:dyDescent="0.35">
      <c r="A8">
        <v>2</v>
      </c>
      <c r="B8" t="s">
        <v>28</v>
      </c>
      <c r="C8" t="s">
        <v>12</v>
      </c>
      <c r="D8">
        <f>SUM(E8:I8)</f>
        <v>72</v>
      </c>
      <c r="E8">
        <v>0</v>
      </c>
      <c r="F8">
        <f>(30+6)*2</f>
        <v>72</v>
      </c>
      <c r="G8">
        <v>0</v>
      </c>
      <c r="H8">
        <v>0</v>
      </c>
    </row>
    <row r="9" spans="1:9" x14ac:dyDescent="0.35">
      <c r="A9">
        <v>3</v>
      </c>
      <c r="B9" t="s">
        <v>11</v>
      </c>
      <c r="C9" t="s">
        <v>12</v>
      </c>
      <c r="D9">
        <f>SUM(E9:I9)</f>
        <v>39</v>
      </c>
      <c r="E9">
        <f>(20/2)+1</f>
        <v>11</v>
      </c>
      <c r="F9">
        <f>(10+4)*2</f>
        <v>28</v>
      </c>
      <c r="G9">
        <v>0</v>
      </c>
      <c r="H9">
        <v>0</v>
      </c>
    </row>
    <row r="10" spans="1:9" x14ac:dyDescent="0.35">
      <c r="A10">
        <v>3</v>
      </c>
      <c r="B10" t="s">
        <v>189</v>
      </c>
      <c r="C10" t="s">
        <v>190</v>
      </c>
      <c r="D10">
        <f>SUM(E10:I10)</f>
        <v>39</v>
      </c>
      <c r="E10">
        <v>0</v>
      </c>
      <c r="F10">
        <f>3*2</f>
        <v>6</v>
      </c>
      <c r="G10">
        <v>0</v>
      </c>
      <c r="H10">
        <f>30+3</f>
        <v>33</v>
      </c>
    </row>
    <row r="11" spans="1:9" x14ac:dyDescent="0.35">
      <c r="A11">
        <v>5</v>
      </c>
      <c r="B11" t="s">
        <v>191</v>
      </c>
      <c r="C11" t="s">
        <v>190</v>
      </c>
      <c r="D11">
        <f>SUM(E11:I11)</f>
        <v>26</v>
      </c>
      <c r="E11">
        <v>0</v>
      </c>
      <c r="F11">
        <f>2*2</f>
        <v>4</v>
      </c>
      <c r="G11">
        <v>0</v>
      </c>
      <c r="H11">
        <f>20+2</f>
        <v>22</v>
      </c>
    </row>
    <row r="12" spans="1:9" x14ac:dyDescent="0.35">
      <c r="A12">
        <v>6</v>
      </c>
      <c r="B12" t="s">
        <v>254</v>
      </c>
      <c r="C12" t="s">
        <v>194</v>
      </c>
      <c r="D12">
        <f>SUM(E12:I12)</f>
        <v>6</v>
      </c>
      <c r="E12">
        <v>0</v>
      </c>
      <c r="F12">
        <v>0</v>
      </c>
      <c r="G12">
        <v>0</v>
      </c>
      <c r="H12">
        <f>(10/2)+1</f>
        <v>6</v>
      </c>
    </row>
    <row r="13" spans="1:9" x14ac:dyDescent="0.35">
      <c r="A13">
        <v>7</v>
      </c>
      <c r="B13" t="s">
        <v>192</v>
      </c>
      <c r="C13" t="s">
        <v>61</v>
      </c>
      <c r="D13">
        <f>SUM(E13:I13)</f>
        <v>2</v>
      </c>
      <c r="E13">
        <v>0</v>
      </c>
      <c r="F13">
        <f>1*2</f>
        <v>2</v>
      </c>
      <c r="G13">
        <v>0</v>
      </c>
      <c r="H13">
        <v>0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D5AE-E456-48BA-AA86-88C1720AA3F5}">
  <dimension ref="A6:I23"/>
  <sheetViews>
    <sheetView zoomScale="80" zoomScaleNormal="80" workbookViewId="0">
      <selection activeCell="L10" sqref="L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82</v>
      </c>
      <c r="C7" t="s">
        <v>83</v>
      </c>
      <c r="D7">
        <f>SUM(E7:I7)</f>
        <v>138</v>
      </c>
      <c r="E7">
        <v>0</v>
      </c>
      <c r="F7">
        <f>(30+11)*2</f>
        <v>82</v>
      </c>
      <c r="G7">
        <f>30+4</f>
        <v>34</v>
      </c>
      <c r="H7">
        <f>20+2</f>
        <v>22</v>
      </c>
    </row>
    <row r="8" spans="1:9" x14ac:dyDescent="0.35">
      <c r="A8">
        <v>2</v>
      </c>
      <c r="B8" t="s">
        <v>71</v>
      </c>
      <c r="C8" t="s">
        <v>10</v>
      </c>
      <c r="D8">
        <f>SUM(E8:I8)</f>
        <v>93</v>
      </c>
      <c r="E8">
        <v>0</v>
      </c>
      <c r="F8">
        <f>(20+10)*2</f>
        <v>60</v>
      </c>
      <c r="G8">
        <v>0</v>
      </c>
      <c r="H8">
        <f>30+3</f>
        <v>33</v>
      </c>
    </row>
    <row r="9" spans="1:9" x14ac:dyDescent="0.35">
      <c r="A9">
        <v>3</v>
      </c>
      <c r="B9" t="s">
        <v>230</v>
      </c>
      <c r="C9" t="s">
        <v>164</v>
      </c>
      <c r="D9">
        <f>SUM(E9:I9)</f>
        <v>38</v>
      </c>
      <c r="E9">
        <v>0</v>
      </c>
      <c r="F9">
        <f>(10+9)*2</f>
        <v>38</v>
      </c>
      <c r="G9">
        <v>0</v>
      </c>
      <c r="H9">
        <v>0</v>
      </c>
    </row>
    <row r="10" spans="1:9" x14ac:dyDescent="0.35">
      <c r="A10">
        <v>4</v>
      </c>
      <c r="B10" t="s">
        <v>78</v>
      </c>
      <c r="C10" t="s">
        <v>69</v>
      </c>
      <c r="D10">
        <f>SUM(E10:I10)</f>
        <v>33</v>
      </c>
      <c r="E10">
        <f>30+3</f>
        <v>33</v>
      </c>
      <c r="F10">
        <v>0</v>
      </c>
      <c r="G10">
        <v>0</v>
      </c>
      <c r="H10">
        <v>0</v>
      </c>
    </row>
    <row r="11" spans="1:9" x14ac:dyDescent="0.35">
      <c r="A11">
        <v>5</v>
      </c>
      <c r="B11" t="s">
        <v>35</v>
      </c>
      <c r="C11" t="s">
        <v>24</v>
      </c>
      <c r="D11">
        <f>SUM(E11:I11)</f>
        <v>29</v>
      </c>
      <c r="E11">
        <f>(10/2)+1</f>
        <v>6</v>
      </c>
      <c r="F11">
        <v>0</v>
      </c>
      <c r="G11">
        <f>20+3</f>
        <v>23</v>
      </c>
      <c r="H11">
        <v>0</v>
      </c>
    </row>
    <row r="12" spans="1:9" x14ac:dyDescent="0.35">
      <c r="A12">
        <v>6</v>
      </c>
      <c r="B12" t="s">
        <v>79</v>
      </c>
      <c r="C12" t="s">
        <v>12</v>
      </c>
      <c r="D12">
        <f>SUM(E12:I12)</f>
        <v>22</v>
      </c>
      <c r="E12">
        <f>20+2</f>
        <v>22</v>
      </c>
      <c r="F12">
        <v>0</v>
      </c>
      <c r="G12">
        <v>0</v>
      </c>
      <c r="H12">
        <v>0</v>
      </c>
    </row>
    <row r="13" spans="1:9" x14ac:dyDescent="0.35">
      <c r="A13">
        <v>7</v>
      </c>
      <c r="B13" t="s">
        <v>231</v>
      </c>
      <c r="C13" t="s">
        <v>198</v>
      </c>
      <c r="D13">
        <f>SUM(E13:I13)</f>
        <v>16</v>
      </c>
      <c r="E13">
        <v>0</v>
      </c>
      <c r="F13">
        <f>8*2</f>
        <v>16</v>
      </c>
      <c r="G13">
        <v>0</v>
      </c>
      <c r="H13">
        <v>0</v>
      </c>
    </row>
    <row r="14" spans="1:9" x14ac:dyDescent="0.35">
      <c r="A14">
        <v>8</v>
      </c>
      <c r="B14" t="s">
        <v>232</v>
      </c>
      <c r="C14" t="s">
        <v>237</v>
      </c>
      <c r="D14">
        <f>SUM(E14:I14)</f>
        <v>14</v>
      </c>
      <c r="E14">
        <v>0</v>
      </c>
      <c r="F14">
        <f>7*2</f>
        <v>14</v>
      </c>
      <c r="G14">
        <v>0</v>
      </c>
      <c r="H14">
        <v>0</v>
      </c>
    </row>
    <row r="15" spans="1:9" x14ac:dyDescent="0.35">
      <c r="A15">
        <v>9</v>
      </c>
      <c r="B15" t="s">
        <v>178</v>
      </c>
      <c r="C15" t="s">
        <v>14</v>
      </c>
      <c r="D15">
        <f>SUM(E15:I15)</f>
        <v>12</v>
      </c>
      <c r="E15">
        <v>0</v>
      </c>
      <c r="F15">
        <v>0</v>
      </c>
      <c r="G15">
        <f>10+2</f>
        <v>12</v>
      </c>
      <c r="H15">
        <v>0</v>
      </c>
    </row>
    <row r="16" spans="1:9" x14ac:dyDescent="0.35">
      <c r="A16">
        <v>9</v>
      </c>
      <c r="B16" t="s">
        <v>76</v>
      </c>
      <c r="C16" t="s">
        <v>24</v>
      </c>
      <c r="D16">
        <f>SUM(E16:I16)</f>
        <v>12</v>
      </c>
      <c r="E16">
        <v>0</v>
      </c>
      <c r="F16">
        <f>6*2</f>
        <v>12</v>
      </c>
      <c r="G16">
        <v>0</v>
      </c>
      <c r="H16">
        <v>0</v>
      </c>
    </row>
    <row r="17" spans="1:8" x14ac:dyDescent="0.35">
      <c r="A17">
        <v>11</v>
      </c>
      <c r="B17" t="s">
        <v>233</v>
      </c>
      <c r="C17" t="s">
        <v>226</v>
      </c>
      <c r="D17">
        <f>SUM(E17:I17)</f>
        <v>10</v>
      </c>
      <c r="E17">
        <v>0</v>
      </c>
      <c r="F17">
        <f>5*2</f>
        <v>10</v>
      </c>
      <c r="G17">
        <v>0</v>
      </c>
      <c r="H17">
        <v>0</v>
      </c>
    </row>
    <row r="18" spans="1:8" x14ac:dyDescent="0.35">
      <c r="A18">
        <v>12</v>
      </c>
      <c r="B18" t="s">
        <v>234</v>
      </c>
      <c r="C18" t="s">
        <v>206</v>
      </c>
      <c r="D18">
        <f>SUM(E18:I18)</f>
        <v>8</v>
      </c>
      <c r="E18">
        <v>0</v>
      </c>
      <c r="F18">
        <f>4*2</f>
        <v>8</v>
      </c>
      <c r="G18">
        <v>0</v>
      </c>
      <c r="H18">
        <v>0</v>
      </c>
    </row>
    <row r="19" spans="1:8" x14ac:dyDescent="0.35">
      <c r="A19">
        <v>13</v>
      </c>
      <c r="B19" t="s">
        <v>236</v>
      </c>
      <c r="C19" t="s">
        <v>211</v>
      </c>
      <c r="D19">
        <f>SUM(E19:I19)</f>
        <v>6</v>
      </c>
      <c r="E19">
        <v>0</v>
      </c>
      <c r="F19">
        <f>3*2</f>
        <v>6</v>
      </c>
      <c r="G19">
        <v>0</v>
      </c>
      <c r="H19">
        <v>0</v>
      </c>
    </row>
    <row r="20" spans="1:8" x14ac:dyDescent="0.35">
      <c r="A20">
        <v>13</v>
      </c>
      <c r="B20" t="s">
        <v>260</v>
      </c>
      <c r="C20" t="s">
        <v>36</v>
      </c>
      <c r="D20">
        <f>SUM(E20:I20)</f>
        <v>6</v>
      </c>
      <c r="E20">
        <v>0</v>
      </c>
      <c r="F20">
        <v>0</v>
      </c>
      <c r="G20">
        <v>0</v>
      </c>
      <c r="H20">
        <f>(10/2)+1</f>
        <v>6</v>
      </c>
    </row>
    <row r="21" spans="1:8" x14ac:dyDescent="0.35">
      <c r="A21">
        <v>15</v>
      </c>
      <c r="B21" t="s">
        <v>235</v>
      </c>
      <c r="C21" t="s">
        <v>150</v>
      </c>
      <c r="D21">
        <f>SUM(E21:I21)</f>
        <v>4</v>
      </c>
      <c r="E21">
        <v>0</v>
      </c>
      <c r="F21">
        <f>2*2</f>
        <v>4</v>
      </c>
      <c r="G21">
        <v>0</v>
      </c>
      <c r="H21">
        <v>0</v>
      </c>
    </row>
    <row r="22" spans="1:8" x14ac:dyDescent="0.35">
      <c r="A22">
        <v>16</v>
      </c>
      <c r="B22" t="s">
        <v>75</v>
      </c>
      <c r="C22" t="s">
        <v>167</v>
      </c>
      <c r="D22">
        <f>SUM(E22:I22)</f>
        <v>2</v>
      </c>
      <c r="E22">
        <v>0</v>
      </c>
      <c r="F22">
        <f>1*2</f>
        <v>2</v>
      </c>
      <c r="G22">
        <v>0</v>
      </c>
      <c r="H22">
        <v>0</v>
      </c>
    </row>
    <row r="23" spans="1:8" x14ac:dyDescent="0.35">
      <c r="A23">
        <v>17</v>
      </c>
      <c r="B23" t="s">
        <v>27</v>
      </c>
      <c r="C23" t="s">
        <v>24</v>
      </c>
      <c r="D23">
        <f>SUM(E23:I23)</f>
        <v>1</v>
      </c>
      <c r="E23">
        <v>0</v>
      </c>
      <c r="F23">
        <v>0</v>
      </c>
      <c r="G23">
        <v>1</v>
      </c>
      <c r="H23">
        <v>0</v>
      </c>
    </row>
  </sheetData>
  <sortState xmlns:xlrd2="http://schemas.microsoft.com/office/spreadsheetml/2017/richdata2" ref="A7:I23">
    <sortCondition descending="1" ref="D7:D23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A023-F18D-445E-82AB-0FB150B361A3}">
  <dimension ref="A6:I21"/>
  <sheetViews>
    <sheetView zoomScale="80" zoomScaleNormal="80" workbookViewId="0">
      <selection activeCell="A22" sqref="A22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80</v>
      </c>
      <c r="C7" t="s">
        <v>81</v>
      </c>
      <c r="D7">
        <f>SUM(E7:I7)</f>
        <v>142</v>
      </c>
      <c r="E7">
        <f>30+3</f>
        <v>33</v>
      </c>
      <c r="F7">
        <f>(20+13)*2</f>
        <v>66</v>
      </c>
      <c r="G7">
        <f>30+2</f>
        <v>32</v>
      </c>
      <c r="H7">
        <f>(20/2)+1</f>
        <v>11</v>
      </c>
    </row>
    <row r="8" spans="1:9" x14ac:dyDescent="0.35">
      <c r="A8">
        <v>2</v>
      </c>
      <c r="B8" t="s">
        <v>238</v>
      </c>
      <c r="C8" t="s">
        <v>12</v>
      </c>
      <c r="D8">
        <f>SUM(E8:I8)</f>
        <v>88</v>
      </c>
      <c r="E8">
        <v>0</v>
      </c>
      <c r="F8">
        <f>(30+14)*2</f>
        <v>88</v>
      </c>
      <c r="G8">
        <v>0</v>
      </c>
      <c r="H8">
        <v>0</v>
      </c>
    </row>
    <row r="9" spans="1:9" x14ac:dyDescent="0.35">
      <c r="A9">
        <v>3</v>
      </c>
      <c r="B9" t="s">
        <v>103</v>
      </c>
      <c r="C9" t="s">
        <v>240</v>
      </c>
      <c r="D9">
        <f>SUM(E9:I9)</f>
        <v>76</v>
      </c>
      <c r="E9">
        <v>0</v>
      </c>
      <c r="F9">
        <f>(10+12)*2</f>
        <v>44</v>
      </c>
      <c r="G9">
        <v>0</v>
      </c>
      <c r="H9">
        <f>30+2</f>
        <v>32</v>
      </c>
    </row>
    <row r="10" spans="1:9" x14ac:dyDescent="0.35">
      <c r="A10">
        <v>4</v>
      </c>
      <c r="B10" t="s">
        <v>84</v>
      </c>
      <c r="C10" t="s">
        <v>10</v>
      </c>
      <c r="D10">
        <f>SUM(E10:I10)</f>
        <v>39</v>
      </c>
      <c r="E10">
        <f>(10/2)+1</f>
        <v>6</v>
      </c>
      <c r="F10">
        <f>11*2</f>
        <v>22</v>
      </c>
      <c r="G10">
        <f>(20/2)+1</f>
        <v>11</v>
      </c>
      <c r="H10">
        <v>0</v>
      </c>
    </row>
    <row r="11" spans="1:9" x14ac:dyDescent="0.35">
      <c r="A11">
        <v>5</v>
      </c>
      <c r="B11" t="s">
        <v>82</v>
      </c>
      <c r="C11" t="s">
        <v>83</v>
      </c>
      <c r="D11">
        <f>SUM(E11:I11)</f>
        <v>22</v>
      </c>
      <c r="E11">
        <f>20+2</f>
        <v>22</v>
      </c>
      <c r="F11">
        <v>0</v>
      </c>
      <c r="G11">
        <v>0</v>
      </c>
      <c r="H11">
        <v>0</v>
      </c>
    </row>
    <row r="12" spans="1:9" x14ac:dyDescent="0.35">
      <c r="A12">
        <v>6</v>
      </c>
      <c r="B12" t="s">
        <v>239</v>
      </c>
      <c r="C12" t="s">
        <v>218</v>
      </c>
      <c r="D12">
        <f>SUM(E12:I12)</f>
        <v>20</v>
      </c>
      <c r="E12">
        <v>0</v>
      </c>
      <c r="F12">
        <f>10*2</f>
        <v>20</v>
      </c>
      <c r="G12">
        <v>0</v>
      </c>
      <c r="H12">
        <v>0</v>
      </c>
    </row>
    <row r="13" spans="1:9" x14ac:dyDescent="0.35">
      <c r="A13">
        <v>7</v>
      </c>
      <c r="B13" t="s">
        <v>27</v>
      </c>
      <c r="C13" t="s">
        <v>169</v>
      </c>
      <c r="D13">
        <f>SUM(E13:I13)</f>
        <v>18</v>
      </c>
      <c r="E13">
        <v>0</v>
      </c>
      <c r="F13">
        <f>9*2</f>
        <v>18</v>
      </c>
      <c r="G13">
        <v>0</v>
      </c>
      <c r="H13">
        <v>0</v>
      </c>
    </row>
    <row r="14" spans="1:9" x14ac:dyDescent="0.35">
      <c r="A14">
        <v>8</v>
      </c>
      <c r="B14" t="s">
        <v>241</v>
      </c>
      <c r="C14" t="s">
        <v>150</v>
      </c>
      <c r="D14">
        <f>SUM(E14:I14)</f>
        <v>16</v>
      </c>
      <c r="E14">
        <v>0</v>
      </c>
      <c r="F14">
        <f>8*2</f>
        <v>16</v>
      </c>
      <c r="G14">
        <v>0</v>
      </c>
      <c r="H14">
        <v>0</v>
      </c>
    </row>
    <row r="15" spans="1:9" x14ac:dyDescent="0.35">
      <c r="A15">
        <v>9</v>
      </c>
      <c r="B15" t="s">
        <v>242</v>
      </c>
      <c r="C15" t="s">
        <v>177</v>
      </c>
      <c r="D15">
        <f>SUM(E15:I15)</f>
        <v>14</v>
      </c>
      <c r="E15">
        <v>0</v>
      </c>
      <c r="F15">
        <f>7*2</f>
        <v>14</v>
      </c>
      <c r="G15">
        <v>0</v>
      </c>
      <c r="H15">
        <v>0</v>
      </c>
    </row>
    <row r="16" spans="1:9" x14ac:dyDescent="0.35">
      <c r="A16">
        <v>10</v>
      </c>
      <c r="B16" t="s">
        <v>243</v>
      </c>
      <c r="C16" t="s">
        <v>237</v>
      </c>
      <c r="D16">
        <f>SUM(E16:I16)</f>
        <v>12</v>
      </c>
      <c r="E16">
        <v>0</v>
      </c>
      <c r="F16">
        <f>6*2</f>
        <v>12</v>
      </c>
      <c r="G16">
        <v>0</v>
      </c>
      <c r="H16">
        <v>0</v>
      </c>
    </row>
    <row r="17" spans="1:8" x14ac:dyDescent="0.35">
      <c r="A17">
        <v>11</v>
      </c>
      <c r="B17" t="s">
        <v>244</v>
      </c>
      <c r="C17" t="s">
        <v>177</v>
      </c>
      <c r="D17">
        <f>SUM(E17:I17)</f>
        <v>10</v>
      </c>
      <c r="E17">
        <v>0</v>
      </c>
      <c r="F17">
        <f>5*2</f>
        <v>10</v>
      </c>
      <c r="G17">
        <v>0</v>
      </c>
      <c r="H17">
        <v>0</v>
      </c>
    </row>
    <row r="18" spans="1:8" x14ac:dyDescent="0.35">
      <c r="A18">
        <v>12</v>
      </c>
      <c r="B18" t="s">
        <v>79</v>
      </c>
      <c r="C18" t="s">
        <v>12</v>
      </c>
      <c r="D18">
        <f>SUM(E18:I18)</f>
        <v>8</v>
      </c>
      <c r="E18">
        <v>0</v>
      </c>
      <c r="F18">
        <f>4*2</f>
        <v>8</v>
      </c>
      <c r="G18">
        <v>0</v>
      </c>
      <c r="H18">
        <v>0</v>
      </c>
    </row>
    <row r="19" spans="1:8" x14ac:dyDescent="0.35">
      <c r="A19">
        <v>13</v>
      </c>
      <c r="B19" t="s">
        <v>245</v>
      </c>
      <c r="C19" t="s">
        <v>237</v>
      </c>
      <c r="D19">
        <f>SUM(E19:I19)</f>
        <v>2</v>
      </c>
      <c r="E19">
        <v>0</v>
      </c>
      <c r="F19">
        <f>1*2</f>
        <v>2</v>
      </c>
      <c r="G19">
        <v>0</v>
      </c>
      <c r="H19">
        <v>0</v>
      </c>
    </row>
    <row r="20" spans="1:8" x14ac:dyDescent="0.35">
      <c r="A20">
        <v>13</v>
      </c>
      <c r="B20" t="s">
        <v>246</v>
      </c>
      <c r="C20" t="s">
        <v>196</v>
      </c>
      <c r="D20">
        <f>SUM(E20:I20)</f>
        <v>2</v>
      </c>
      <c r="E20">
        <v>0</v>
      </c>
      <c r="F20">
        <f>1*2</f>
        <v>2</v>
      </c>
      <c r="G20">
        <v>0</v>
      </c>
      <c r="H20">
        <v>0</v>
      </c>
    </row>
    <row r="21" spans="1:8" x14ac:dyDescent="0.35">
      <c r="A21">
        <v>13</v>
      </c>
      <c r="B21" t="s">
        <v>247</v>
      </c>
      <c r="C21" t="s">
        <v>45</v>
      </c>
      <c r="D21">
        <f>SUM(E21:I21)</f>
        <v>2</v>
      </c>
      <c r="E21">
        <v>0</v>
      </c>
      <c r="F21">
        <f>1*2</f>
        <v>2</v>
      </c>
      <c r="G21">
        <v>0</v>
      </c>
      <c r="H21">
        <v>0</v>
      </c>
    </row>
  </sheetData>
  <sortState xmlns:xlrd2="http://schemas.microsoft.com/office/spreadsheetml/2017/richdata2" ref="A7:I21">
    <sortCondition descending="1" ref="D7:D21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E273-A54D-4927-AB06-C1260BA005B6}">
  <dimension ref="A6:I12"/>
  <sheetViews>
    <sheetView zoomScale="80" zoomScaleNormal="80" workbookViewId="0">
      <selection activeCell="H13" sqref="H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85</v>
      </c>
      <c r="C7" t="s">
        <v>86</v>
      </c>
      <c r="D7">
        <f t="shared" ref="D7:D12" si="0">SUM(E7:I7)</f>
        <v>134</v>
      </c>
      <c r="E7">
        <f>30+2</f>
        <v>32</v>
      </c>
      <c r="F7">
        <f>(30+5)*2</f>
        <v>70</v>
      </c>
      <c r="G7">
        <v>0</v>
      </c>
      <c r="H7">
        <f>30+2</f>
        <v>32</v>
      </c>
    </row>
    <row r="8" spans="1:9" x14ac:dyDescent="0.35">
      <c r="A8">
        <v>2</v>
      </c>
      <c r="B8" t="s">
        <v>87</v>
      </c>
      <c r="C8" t="s">
        <v>61</v>
      </c>
      <c r="D8">
        <f t="shared" si="0"/>
        <v>69</v>
      </c>
      <c r="E8">
        <f>(20/2)+1</f>
        <v>11</v>
      </c>
      <c r="F8">
        <f>(10+3)*2</f>
        <v>26</v>
      </c>
      <c r="G8">
        <f>30+2</f>
        <v>32</v>
      </c>
      <c r="H8">
        <v>0</v>
      </c>
    </row>
    <row r="9" spans="1:9" x14ac:dyDescent="0.35">
      <c r="A9">
        <v>3</v>
      </c>
      <c r="B9" t="s">
        <v>248</v>
      </c>
      <c r="C9" t="s">
        <v>240</v>
      </c>
      <c r="D9">
        <f t="shared" si="0"/>
        <v>59</v>
      </c>
      <c r="E9">
        <v>0</v>
      </c>
      <c r="F9">
        <f>(20+4)*2</f>
        <v>48</v>
      </c>
      <c r="G9">
        <v>0</v>
      </c>
      <c r="H9">
        <f>(20/2)+1</f>
        <v>11</v>
      </c>
    </row>
    <row r="10" spans="1:9" x14ac:dyDescent="0.35">
      <c r="A10">
        <v>4</v>
      </c>
      <c r="B10" t="s">
        <v>170</v>
      </c>
      <c r="C10" t="s">
        <v>169</v>
      </c>
      <c r="D10">
        <f t="shared" si="0"/>
        <v>11</v>
      </c>
      <c r="E10">
        <v>0</v>
      </c>
      <c r="F10">
        <v>0</v>
      </c>
      <c r="G10">
        <f>(20/2)+1</f>
        <v>11</v>
      </c>
      <c r="H10">
        <v>0</v>
      </c>
    </row>
    <row r="11" spans="1:9" x14ac:dyDescent="0.35">
      <c r="A11">
        <v>5</v>
      </c>
      <c r="B11" t="s">
        <v>249</v>
      </c>
      <c r="C11" t="s">
        <v>211</v>
      </c>
      <c r="D11">
        <f t="shared" si="0"/>
        <v>4</v>
      </c>
      <c r="E11">
        <v>0</v>
      </c>
      <c r="F11">
        <f>2*2</f>
        <v>4</v>
      </c>
      <c r="G11">
        <v>0</v>
      </c>
      <c r="H11">
        <v>0</v>
      </c>
    </row>
    <row r="12" spans="1:9" x14ac:dyDescent="0.35">
      <c r="A12">
        <v>6</v>
      </c>
      <c r="B12" t="s">
        <v>250</v>
      </c>
      <c r="C12" t="s">
        <v>211</v>
      </c>
      <c r="D12">
        <f t="shared" si="0"/>
        <v>2</v>
      </c>
      <c r="E12">
        <v>0</v>
      </c>
      <c r="F12">
        <f>1*2</f>
        <v>2</v>
      </c>
      <c r="G12">
        <v>0</v>
      </c>
      <c r="H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CAAF-5B2E-4200-B1A0-2877F97FB275}">
  <dimension ref="A6:I9"/>
  <sheetViews>
    <sheetView zoomScale="80" zoomScaleNormal="80" workbookViewId="0">
      <selection activeCell="B10" sqref="B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251</v>
      </c>
      <c r="C7" t="s">
        <v>61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252</v>
      </c>
      <c r="C8" t="s">
        <v>211</v>
      </c>
      <c r="D8">
        <f>SUM(E8:I8)</f>
        <v>44</v>
      </c>
      <c r="E8">
        <v>0</v>
      </c>
      <c r="F8">
        <f>(20+2)*2</f>
        <v>44</v>
      </c>
      <c r="G8">
        <v>0</v>
      </c>
    </row>
    <row r="9" spans="1:9" x14ac:dyDescent="0.35">
      <c r="A9">
        <v>3</v>
      </c>
      <c r="B9" t="s">
        <v>253</v>
      </c>
      <c r="C9" t="s">
        <v>211</v>
      </c>
      <c r="D9">
        <f>SUM(E9:I9)</f>
        <v>12</v>
      </c>
      <c r="E9">
        <v>0</v>
      </c>
      <c r="F9">
        <f>((10/2)+1)*2</f>
        <v>12</v>
      </c>
      <c r="G9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B67B-FBB3-4D51-A0A4-1C4B4B6E9CDB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90</v>
      </c>
      <c r="C7" t="s">
        <v>119</v>
      </c>
      <c r="D7">
        <f>SUM(E7:I7)</f>
        <v>64</v>
      </c>
      <c r="E7">
        <v>0</v>
      </c>
      <c r="F7">
        <f>(30+2)*2</f>
        <v>64</v>
      </c>
    </row>
    <row r="8" spans="1:9" x14ac:dyDescent="0.35">
      <c r="A8">
        <v>2</v>
      </c>
      <c r="B8" t="s">
        <v>120</v>
      </c>
      <c r="C8" t="s">
        <v>61</v>
      </c>
      <c r="D8">
        <f t="shared" ref="D8" si="0">SUM(E8:I8)</f>
        <v>22</v>
      </c>
      <c r="E8">
        <v>0</v>
      </c>
      <c r="F8">
        <f>((20/2)+1)*2</f>
        <v>22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6D05-F33B-4E5D-BA06-3F990BE4C35F}">
  <dimension ref="A6:I12"/>
  <sheetViews>
    <sheetView zoomScale="80" zoomScaleNormal="80" workbookViewId="0">
      <selection activeCell="C16" sqref="C16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88</v>
      </c>
      <c r="C7" t="s">
        <v>89</v>
      </c>
      <c r="D7">
        <f>SUM(E7:I7)</f>
        <v>111</v>
      </c>
      <c r="E7">
        <f>30+3</f>
        <v>33</v>
      </c>
      <c r="F7">
        <f>(20+3)*2</f>
        <v>46</v>
      </c>
      <c r="G7">
        <v>0</v>
      </c>
      <c r="H7">
        <f>30+2</f>
        <v>32</v>
      </c>
    </row>
    <row r="8" spans="1:9" x14ac:dyDescent="0.35">
      <c r="A8">
        <v>2</v>
      </c>
      <c r="B8" t="s">
        <v>139</v>
      </c>
      <c r="C8" t="s">
        <v>40</v>
      </c>
      <c r="D8">
        <f>SUM(E8:I8)</f>
        <v>68</v>
      </c>
      <c r="E8">
        <v>0</v>
      </c>
      <c r="F8">
        <f>(30+4)*2</f>
        <v>68</v>
      </c>
      <c r="G8">
        <v>0</v>
      </c>
      <c r="H8">
        <v>0</v>
      </c>
    </row>
    <row r="9" spans="1:9" x14ac:dyDescent="0.35">
      <c r="A9">
        <v>3</v>
      </c>
      <c r="B9" t="s">
        <v>90</v>
      </c>
      <c r="C9" t="s">
        <v>10</v>
      </c>
      <c r="D9">
        <f>SUM(E9:I9)</f>
        <v>33</v>
      </c>
      <c r="E9">
        <f>20+2</f>
        <v>22</v>
      </c>
      <c r="F9">
        <v>0</v>
      </c>
      <c r="G9">
        <v>0</v>
      </c>
      <c r="H9">
        <f>(20/2)+1</f>
        <v>11</v>
      </c>
    </row>
    <row r="10" spans="1:9" x14ac:dyDescent="0.35">
      <c r="A10">
        <v>4</v>
      </c>
      <c r="B10" t="s">
        <v>140</v>
      </c>
      <c r="C10" t="s">
        <v>21</v>
      </c>
      <c r="D10">
        <f>SUM(E10:I10)</f>
        <v>24</v>
      </c>
      <c r="E10">
        <v>0</v>
      </c>
      <c r="F10">
        <f>(10+2)*2</f>
        <v>24</v>
      </c>
      <c r="G10">
        <v>0</v>
      </c>
      <c r="H10">
        <v>0</v>
      </c>
    </row>
    <row r="11" spans="1:9" x14ac:dyDescent="0.35">
      <c r="A11">
        <v>5</v>
      </c>
      <c r="B11" t="s">
        <v>91</v>
      </c>
      <c r="C11" t="s">
        <v>61</v>
      </c>
      <c r="D11">
        <f>SUM(E11:I11)</f>
        <v>6</v>
      </c>
      <c r="E11">
        <f>(10/2)+1</f>
        <v>6</v>
      </c>
      <c r="F11">
        <v>0</v>
      </c>
      <c r="G11">
        <v>0</v>
      </c>
      <c r="H11">
        <v>0</v>
      </c>
    </row>
    <row r="12" spans="1:9" x14ac:dyDescent="0.35">
      <c r="A12">
        <v>6</v>
      </c>
      <c r="B12" t="s">
        <v>141</v>
      </c>
      <c r="C12" t="s">
        <v>124</v>
      </c>
      <c r="D12">
        <f>SUM(E12:I12)</f>
        <v>2</v>
      </c>
      <c r="E12">
        <v>0</v>
      </c>
      <c r="F12">
        <f>1*2</f>
        <v>2</v>
      </c>
      <c r="G12">
        <v>0</v>
      </c>
      <c r="H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BB5A-0FF2-43CF-9F95-6F67A08DC70D}">
  <dimension ref="A6:I12"/>
  <sheetViews>
    <sheetView zoomScale="80" zoomScaleNormal="80" workbookViewId="0">
      <selection activeCell="G13" sqref="G13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92</v>
      </c>
      <c r="C7" t="s">
        <v>93</v>
      </c>
      <c r="D7">
        <f t="shared" ref="D7:D12" si="0">SUM(E7:I7)</f>
        <v>118</v>
      </c>
      <c r="E7">
        <f>30+2</f>
        <v>32</v>
      </c>
      <c r="F7">
        <f>(30+5)*2</f>
        <v>70</v>
      </c>
      <c r="G7">
        <f>(30/2)+1</f>
        <v>16</v>
      </c>
    </row>
    <row r="8" spans="1:9" x14ac:dyDescent="0.35">
      <c r="A8">
        <v>2</v>
      </c>
      <c r="B8" t="s">
        <v>97</v>
      </c>
      <c r="C8" t="s">
        <v>98</v>
      </c>
      <c r="D8">
        <f t="shared" si="0"/>
        <v>48</v>
      </c>
      <c r="E8">
        <v>0</v>
      </c>
      <c r="F8">
        <f>(20+4)*2</f>
        <v>48</v>
      </c>
      <c r="G8">
        <v>0</v>
      </c>
    </row>
    <row r="9" spans="1:9" x14ac:dyDescent="0.35">
      <c r="A9">
        <v>3</v>
      </c>
      <c r="B9" t="s">
        <v>142</v>
      </c>
      <c r="C9" t="s">
        <v>89</v>
      </c>
      <c r="D9">
        <f t="shared" si="0"/>
        <v>26</v>
      </c>
      <c r="E9">
        <v>0</v>
      </c>
      <c r="F9">
        <f>(10+3)*2</f>
        <v>26</v>
      </c>
      <c r="G9">
        <v>0</v>
      </c>
    </row>
    <row r="10" spans="1:9" x14ac:dyDescent="0.35">
      <c r="A10">
        <v>4</v>
      </c>
      <c r="B10" t="s">
        <v>94</v>
      </c>
      <c r="C10" t="s">
        <v>12</v>
      </c>
      <c r="D10">
        <f t="shared" si="0"/>
        <v>11</v>
      </c>
      <c r="E10">
        <f>(20/2)+1</f>
        <v>11</v>
      </c>
      <c r="F10">
        <v>0</v>
      </c>
      <c r="G10">
        <v>0</v>
      </c>
    </row>
    <row r="11" spans="1:9" x14ac:dyDescent="0.35">
      <c r="A11">
        <v>5</v>
      </c>
      <c r="B11" t="s">
        <v>71</v>
      </c>
      <c r="C11" t="s">
        <v>10</v>
      </c>
      <c r="D11">
        <f t="shared" si="0"/>
        <v>4</v>
      </c>
      <c r="E11">
        <v>0</v>
      </c>
      <c r="F11">
        <f>2*2</f>
        <v>4</v>
      </c>
      <c r="G11">
        <v>0</v>
      </c>
    </row>
    <row r="12" spans="1:9" x14ac:dyDescent="0.35">
      <c r="A12">
        <v>6</v>
      </c>
      <c r="B12" t="s">
        <v>143</v>
      </c>
      <c r="C12" t="s">
        <v>69</v>
      </c>
      <c r="D12">
        <f t="shared" si="0"/>
        <v>2</v>
      </c>
      <c r="E12">
        <v>0</v>
      </c>
      <c r="F12">
        <f>1*2</f>
        <v>2</v>
      </c>
      <c r="G12">
        <v>0</v>
      </c>
    </row>
  </sheetData>
  <sortState xmlns:xlrd2="http://schemas.microsoft.com/office/spreadsheetml/2017/richdata2" ref="A7:I12">
    <sortCondition descending="1" ref="D7:D12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7301-9E07-4523-B6A7-BC33E8019E41}">
  <dimension ref="A6:I20"/>
  <sheetViews>
    <sheetView zoomScale="80" zoomScaleNormal="80" workbookViewId="0">
      <selection activeCell="G10" sqref="G10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144</v>
      </c>
      <c r="C7" t="s">
        <v>83</v>
      </c>
      <c r="D7">
        <f t="shared" ref="D7:D20" si="0">SUM(E7:I7)</f>
        <v>76</v>
      </c>
      <c r="E7">
        <v>0</v>
      </c>
      <c r="F7">
        <f>(30+8)*2</f>
        <v>76</v>
      </c>
      <c r="G7">
        <v>0</v>
      </c>
    </row>
    <row r="8" spans="1:9" x14ac:dyDescent="0.35">
      <c r="A8">
        <v>2</v>
      </c>
      <c r="B8" t="s">
        <v>68</v>
      </c>
      <c r="C8" t="s">
        <v>69</v>
      </c>
      <c r="D8">
        <f t="shared" si="0"/>
        <v>54</v>
      </c>
      <c r="E8">
        <v>0</v>
      </c>
      <c r="F8">
        <f>(20+7)*2</f>
        <v>54</v>
      </c>
      <c r="G8">
        <v>0</v>
      </c>
    </row>
    <row r="9" spans="1:9" x14ac:dyDescent="0.35">
      <c r="A9">
        <v>3</v>
      </c>
      <c r="B9" t="s">
        <v>95</v>
      </c>
      <c r="C9" t="s">
        <v>40</v>
      </c>
      <c r="D9">
        <f t="shared" si="0"/>
        <v>35</v>
      </c>
      <c r="E9">
        <f>30+5</f>
        <v>35</v>
      </c>
      <c r="F9">
        <v>0</v>
      </c>
      <c r="G9">
        <v>0</v>
      </c>
    </row>
    <row r="10" spans="1:9" x14ac:dyDescent="0.35">
      <c r="A10">
        <v>3</v>
      </c>
      <c r="B10" t="s">
        <v>96</v>
      </c>
      <c r="C10" t="s">
        <v>61</v>
      </c>
      <c r="D10">
        <f t="shared" si="0"/>
        <v>35</v>
      </c>
      <c r="E10">
        <f>20+4</f>
        <v>24</v>
      </c>
      <c r="F10">
        <v>0</v>
      </c>
      <c r="G10">
        <f>(20/2)+1</f>
        <v>11</v>
      </c>
    </row>
    <row r="11" spans="1:9" x14ac:dyDescent="0.35">
      <c r="A11">
        <v>5</v>
      </c>
      <c r="B11" t="s">
        <v>145</v>
      </c>
      <c r="C11" t="s">
        <v>21</v>
      </c>
      <c r="D11">
        <f t="shared" si="0"/>
        <v>32</v>
      </c>
      <c r="E11">
        <v>0</v>
      </c>
      <c r="F11">
        <f>(10+6)*2</f>
        <v>32</v>
      </c>
      <c r="G11">
        <v>0</v>
      </c>
    </row>
    <row r="12" spans="1:9" x14ac:dyDescent="0.35">
      <c r="A12">
        <v>5</v>
      </c>
      <c r="B12" t="s">
        <v>92</v>
      </c>
      <c r="C12" t="s">
        <v>93</v>
      </c>
      <c r="D12">
        <f t="shared" si="0"/>
        <v>32</v>
      </c>
      <c r="E12">
        <v>0</v>
      </c>
      <c r="F12">
        <v>0</v>
      </c>
      <c r="G12">
        <f>30+2</f>
        <v>32</v>
      </c>
    </row>
    <row r="13" spans="1:9" x14ac:dyDescent="0.35">
      <c r="A13">
        <v>7</v>
      </c>
      <c r="B13" t="s">
        <v>97</v>
      </c>
      <c r="C13" t="s">
        <v>98</v>
      </c>
      <c r="D13">
        <f t="shared" si="0"/>
        <v>13</v>
      </c>
      <c r="E13">
        <f>10+3</f>
        <v>13</v>
      </c>
      <c r="F13">
        <v>0</v>
      </c>
      <c r="G13">
        <v>0</v>
      </c>
    </row>
    <row r="14" spans="1:9" x14ac:dyDescent="0.35">
      <c r="A14">
        <v>8</v>
      </c>
      <c r="B14" t="s">
        <v>146</v>
      </c>
      <c r="C14" t="s">
        <v>89</v>
      </c>
      <c r="D14">
        <f t="shared" si="0"/>
        <v>10</v>
      </c>
      <c r="E14">
        <v>0</v>
      </c>
      <c r="F14">
        <f>5*2</f>
        <v>10</v>
      </c>
      <c r="G14">
        <v>0</v>
      </c>
    </row>
    <row r="15" spans="1:9" x14ac:dyDescent="0.35">
      <c r="A15">
        <v>9</v>
      </c>
      <c r="B15" t="s">
        <v>70</v>
      </c>
      <c r="C15" t="s">
        <v>147</v>
      </c>
      <c r="D15">
        <f t="shared" si="0"/>
        <v>8</v>
      </c>
      <c r="E15">
        <v>0</v>
      </c>
      <c r="F15">
        <f>4*2</f>
        <v>8</v>
      </c>
      <c r="G15">
        <v>0</v>
      </c>
    </row>
    <row r="16" spans="1:9" x14ac:dyDescent="0.35">
      <c r="A16">
        <v>10</v>
      </c>
      <c r="B16" t="s">
        <v>148</v>
      </c>
      <c r="C16" t="s">
        <v>93</v>
      </c>
      <c r="D16">
        <f t="shared" si="0"/>
        <v>6</v>
      </c>
      <c r="E16">
        <v>0</v>
      </c>
      <c r="F16">
        <f>3*2</f>
        <v>6</v>
      </c>
      <c r="G16">
        <v>0</v>
      </c>
    </row>
    <row r="17" spans="1:7" x14ac:dyDescent="0.35">
      <c r="A17">
        <v>11</v>
      </c>
      <c r="B17" t="s">
        <v>149</v>
      </c>
      <c r="C17" t="s">
        <v>150</v>
      </c>
      <c r="D17">
        <f t="shared" si="0"/>
        <v>4</v>
      </c>
      <c r="E17">
        <v>0</v>
      </c>
      <c r="F17">
        <f>2*2</f>
        <v>4</v>
      </c>
      <c r="G17">
        <v>0</v>
      </c>
    </row>
    <row r="18" spans="1:7" x14ac:dyDescent="0.35">
      <c r="A18">
        <v>12</v>
      </c>
      <c r="B18" t="s">
        <v>99</v>
      </c>
      <c r="C18" t="s">
        <v>61</v>
      </c>
      <c r="D18">
        <f t="shared" si="0"/>
        <v>2</v>
      </c>
      <c r="E18">
        <v>2</v>
      </c>
      <c r="F18">
        <v>0</v>
      </c>
      <c r="G18">
        <v>0</v>
      </c>
    </row>
    <row r="19" spans="1:7" x14ac:dyDescent="0.35">
      <c r="A19">
        <v>12</v>
      </c>
      <c r="B19" t="s">
        <v>151</v>
      </c>
      <c r="C19" t="s">
        <v>89</v>
      </c>
      <c r="D19">
        <f t="shared" si="0"/>
        <v>2</v>
      </c>
      <c r="E19">
        <v>0</v>
      </c>
      <c r="F19">
        <f>1*2</f>
        <v>2</v>
      </c>
      <c r="G19">
        <v>0</v>
      </c>
    </row>
    <row r="20" spans="1:7" x14ac:dyDescent="0.35">
      <c r="A20">
        <v>14</v>
      </c>
      <c r="B20" t="s">
        <v>100</v>
      </c>
      <c r="C20" t="s">
        <v>49</v>
      </c>
      <c r="D20">
        <f t="shared" si="0"/>
        <v>1</v>
      </c>
      <c r="E20">
        <v>1</v>
      </c>
      <c r="F20">
        <v>0</v>
      </c>
      <c r="G20">
        <v>0</v>
      </c>
    </row>
  </sheetData>
  <sortState xmlns:xlrd2="http://schemas.microsoft.com/office/spreadsheetml/2017/richdata2" ref="A7:I20">
    <sortCondition descending="1" ref="D7:D20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D995-EB8D-44B9-926D-0F20BDDD001E}">
  <dimension ref="A6:I14"/>
  <sheetViews>
    <sheetView zoomScale="80" zoomScaleNormal="80" workbookViewId="0">
      <selection activeCell="G8" sqref="G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101</v>
      </c>
      <c r="C7" t="s">
        <v>102</v>
      </c>
      <c r="D7">
        <f t="shared" ref="D7:D14" si="0">SUM(E7:I7)</f>
        <v>105</v>
      </c>
      <c r="E7">
        <f>30+3</f>
        <v>33</v>
      </c>
      <c r="F7">
        <f>(30+6)*2</f>
        <v>72</v>
      </c>
      <c r="G7">
        <v>0</v>
      </c>
    </row>
    <row r="8" spans="1:9" x14ac:dyDescent="0.35">
      <c r="A8">
        <v>2</v>
      </c>
      <c r="B8" t="s">
        <v>95</v>
      </c>
      <c r="C8" t="s">
        <v>40</v>
      </c>
      <c r="D8">
        <f t="shared" si="0"/>
        <v>50</v>
      </c>
      <c r="E8">
        <v>0</v>
      </c>
      <c r="F8">
        <f>(20+5)*2</f>
        <v>50</v>
      </c>
      <c r="G8">
        <v>0</v>
      </c>
    </row>
    <row r="9" spans="1:9" x14ac:dyDescent="0.35">
      <c r="A9">
        <v>3</v>
      </c>
      <c r="B9" t="s">
        <v>104</v>
      </c>
      <c r="C9" t="s">
        <v>49</v>
      </c>
      <c r="D9">
        <f t="shared" si="0"/>
        <v>38</v>
      </c>
      <c r="E9">
        <f>(10/2)+1</f>
        <v>6</v>
      </c>
      <c r="F9">
        <v>0</v>
      </c>
      <c r="G9">
        <f>30+2</f>
        <v>32</v>
      </c>
    </row>
    <row r="10" spans="1:9" x14ac:dyDescent="0.35">
      <c r="A10">
        <v>4</v>
      </c>
      <c r="B10" t="s">
        <v>103</v>
      </c>
      <c r="C10" t="s">
        <v>18</v>
      </c>
      <c r="D10">
        <f t="shared" si="0"/>
        <v>28</v>
      </c>
      <c r="E10">
        <f>20+2</f>
        <v>22</v>
      </c>
      <c r="F10">
        <f>3*2</f>
        <v>6</v>
      </c>
      <c r="G10">
        <v>0</v>
      </c>
    </row>
    <row r="11" spans="1:9" x14ac:dyDescent="0.35">
      <c r="A11">
        <v>4</v>
      </c>
      <c r="B11" t="s">
        <v>152</v>
      </c>
      <c r="C11" t="s">
        <v>89</v>
      </c>
      <c r="D11">
        <f t="shared" si="0"/>
        <v>28</v>
      </c>
      <c r="E11">
        <v>0</v>
      </c>
      <c r="F11">
        <f>(10+4)*2</f>
        <v>28</v>
      </c>
      <c r="G11">
        <v>0</v>
      </c>
    </row>
    <row r="12" spans="1:9" x14ac:dyDescent="0.35">
      <c r="A12">
        <v>6</v>
      </c>
      <c r="B12" t="s">
        <v>179</v>
      </c>
      <c r="C12" t="s">
        <v>24</v>
      </c>
      <c r="D12">
        <f t="shared" si="0"/>
        <v>11</v>
      </c>
      <c r="E12">
        <v>0</v>
      </c>
      <c r="F12">
        <v>0</v>
      </c>
      <c r="G12">
        <f>(20/2)+1</f>
        <v>11</v>
      </c>
    </row>
    <row r="13" spans="1:9" x14ac:dyDescent="0.35">
      <c r="A13">
        <v>7</v>
      </c>
      <c r="B13" t="s">
        <v>96</v>
      </c>
      <c r="C13" t="s">
        <v>61</v>
      </c>
      <c r="D13">
        <f t="shared" si="0"/>
        <v>4</v>
      </c>
      <c r="E13">
        <v>0</v>
      </c>
      <c r="F13">
        <f>2*2</f>
        <v>4</v>
      </c>
      <c r="G13">
        <v>0</v>
      </c>
    </row>
    <row r="14" spans="1:9" x14ac:dyDescent="0.35">
      <c r="A14">
        <v>8</v>
      </c>
      <c r="B14" t="s">
        <v>38</v>
      </c>
      <c r="C14" t="s">
        <v>36</v>
      </c>
      <c r="D14">
        <f t="shared" si="0"/>
        <v>2</v>
      </c>
      <c r="E14">
        <v>0</v>
      </c>
      <c r="F14">
        <f>1*2</f>
        <v>2</v>
      </c>
      <c r="G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2BEE-F971-4A66-8C8E-B5FE1D86454B}">
  <dimension ref="A6:I14"/>
  <sheetViews>
    <sheetView zoomScale="80" zoomScaleNormal="80" workbookViewId="0">
      <selection activeCell="A15" sqref="A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105</v>
      </c>
      <c r="C7" t="s">
        <v>45</v>
      </c>
      <c r="D7">
        <f>SUM(E7:I7)</f>
        <v>102</v>
      </c>
      <c r="E7">
        <f>30+2</f>
        <v>32</v>
      </c>
      <c r="F7">
        <f>(30+5)*2</f>
        <v>70</v>
      </c>
      <c r="G7">
        <v>0</v>
      </c>
      <c r="H7">
        <v>0</v>
      </c>
    </row>
    <row r="8" spans="1:9" x14ac:dyDescent="0.35">
      <c r="A8">
        <v>2</v>
      </c>
      <c r="B8" t="s">
        <v>106</v>
      </c>
      <c r="C8" t="s">
        <v>89</v>
      </c>
      <c r="D8">
        <f>SUM(E8:I8)</f>
        <v>59</v>
      </c>
      <c r="E8">
        <f>(20/2)+1</f>
        <v>11</v>
      </c>
      <c r="F8">
        <f>(20+4)*2</f>
        <v>48</v>
      </c>
      <c r="G8">
        <v>0</v>
      </c>
      <c r="H8">
        <v>0</v>
      </c>
    </row>
    <row r="9" spans="1:9" x14ac:dyDescent="0.35">
      <c r="A9">
        <v>3</v>
      </c>
      <c r="B9" t="s">
        <v>261</v>
      </c>
      <c r="C9" t="s">
        <v>262</v>
      </c>
      <c r="D9">
        <f>SUM(E9:I9)</f>
        <v>33</v>
      </c>
      <c r="E9">
        <v>0</v>
      </c>
      <c r="F9">
        <v>0</v>
      </c>
      <c r="G9">
        <v>0</v>
      </c>
      <c r="H9">
        <f>30+3</f>
        <v>33</v>
      </c>
    </row>
    <row r="10" spans="1:9" x14ac:dyDescent="0.35">
      <c r="A10">
        <v>4</v>
      </c>
      <c r="B10" t="s">
        <v>153</v>
      </c>
      <c r="C10" t="s">
        <v>61</v>
      </c>
      <c r="D10">
        <f>SUM(E10:I10)</f>
        <v>26</v>
      </c>
      <c r="E10">
        <v>0</v>
      </c>
      <c r="F10">
        <f>(10+3)*2</f>
        <v>26</v>
      </c>
      <c r="G10">
        <v>0</v>
      </c>
      <c r="H10">
        <v>0</v>
      </c>
    </row>
    <row r="11" spans="1:9" x14ac:dyDescent="0.35">
      <c r="A11">
        <v>5</v>
      </c>
      <c r="B11" t="s">
        <v>263</v>
      </c>
      <c r="C11" t="s">
        <v>240</v>
      </c>
      <c r="D11">
        <f>SUM(E11:I11)</f>
        <v>22</v>
      </c>
      <c r="E11">
        <v>0</v>
      </c>
      <c r="F11">
        <v>0</v>
      </c>
      <c r="G11">
        <v>0</v>
      </c>
      <c r="H11">
        <f>20+2</f>
        <v>22</v>
      </c>
    </row>
    <row r="12" spans="1:9" x14ac:dyDescent="0.35">
      <c r="A12">
        <v>6</v>
      </c>
      <c r="B12" t="s">
        <v>182</v>
      </c>
      <c r="C12" t="s">
        <v>24</v>
      </c>
      <c r="D12">
        <f>SUM(E12:I12)</f>
        <v>6</v>
      </c>
      <c r="E12">
        <v>0</v>
      </c>
      <c r="F12">
        <v>0</v>
      </c>
      <c r="G12">
        <v>0</v>
      </c>
      <c r="H12">
        <f>(10/2)+1</f>
        <v>6</v>
      </c>
    </row>
    <row r="13" spans="1:9" x14ac:dyDescent="0.35">
      <c r="A13">
        <v>7</v>
      </c>
      <c r="B13" t="s">
        <v>80</v>
      </c>
      <c r="C13" t="s">
        <v>154</v>
      </c>
      <c r="D13">
        <f>SUM(E13:I13)</f>
        <v>4</v>
      </c>
      <c r="E13">
        <v>0</v>
      </c>
      <c r="F13">
        <f>2*2</f>
        <v>4</v>
      </c>
      <c r="G13">
        <v>0</v>
      </c>
      <c r="H13">
        <v>0</v>
      </c>
    </row>
    <row r="14" spans="1:9" x14ac:dyDescent="0.35">
      <c r="A14">
        <v>8</v>
      </c>
      <c r="B14" t="s">
        <v>155</v>
      </c>
      <c r="C14" t="s">
        <v>69</v>
      </c>
      <c r="D14">
        <f>SUM(E14:I14)</f>
        <v>2</v>
      </c>
      <c r="E14">
        <v>0</v>
      </c>
      <c r="F14">
        <f>1*2</f>
        <v>2</v>
      </c>
      <c r="G14">
        <v>0</v>
      </c>
      <c r="H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C94F0-8AE4-4E18-A004-BE37AAB4E647}">
  <dimension ref="A6:I14"/>
  <sheetViews>
    <sheetView zoomScale="80" zoomScaleNormal="80" workbookViewId="0">
      <selection activeCell="K11" sqref="K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13</v>
      </c>
      <c r="C7" t="s">
        <v>14</v>
      </c>
      <c r="D7">
        <f>SUM(E7:I7)</f>
        <v>102</v>
      </c>
      <c r="E7">
        <f>30+4</f>
        <v>34</v>
      </c>
      <c r="F7">
        <f>(30+4)*2</f>
        <v>68</v>
      </c>
      <c r="G7">
        <v>0</v>
      </c>
      <c r="H7">
        <v>0</v>
      </c>
    </row>
    <row r="8" spans="1:9" x14ac:dyDescent="0.35">
      <c r="A8">
        <v>2</v>
      </c>
      <c r="B8" t="s">
        <v>193</v>
      </c>
      <c r="C8" t="s">
        <v>194</v>
      </c>
      <c r="D8">
        <f>SUM(E8:I8)</f>
        <v>78</v>
      </c>
      <c r="E8">
        <v>0</v>
      </c>
      <c r="F8">
        <f>(20+3)*2</f>
        <v>46</v>
      </c>
      <c r="G8">
        <v>0</v>
      </c>
      <c r="H8">
        <f>30+2</f>
        <v>32</v>
      </c>
    </row>
    <row r="9" spans="1:9" x14ac:dyDescent="0.35">
      <c r="A9">
        <v>3</v>
      </c>
      <c r="B9" t="s">
        <v>16</v>
      </c>
      <c r="C9" t="s">
        <v>14</v>
      </c>
      <c r="D9">
        <f>SUM(E9:I9)</f>
        <v>28</v>
      </c>
      <c r="E9">
        <f>10+2</f>
        <v>12</v>
      </c>
      <c r="F9">
        <v>0</v>
      </c>
      <c r="G9">
        <f>(30/2)+1</f>
        <v>16</v>
      </c>
      <c r="H9">
        <v>0</v>
      </c>
    </row>
    <row r="10" spans="1:9" x14ac:dyDescent="0.35">
      <c r="A10">
        <v>4</v>
      </c>
      <c r="B10" t="s">
        <v>195</v>
      </c>
      <c r="C10" t="s">
        <v>196</v>
      </c>
      <c r="D10">
        <f>SUM(E10:I10)</f>
        <v>24</v>
      </c>
      <c r="E10">
        <v>0</v>
      </c>
      <c r="F10">
        <f>(10+2)*2</f>
        <v>24</v>
      </c>
      <c r="G10">
        <v>0</v>
      </c>
      <c r="H10">
        <v>0</v>
      </c>
    </row>
    <row r="11" spans="1:9" x14ac:dyDescent="0.35">
      <c r="A11">
        <v>5</v>
      </c>
      <c r="B11" t="s">
        <v>15</v>
      </c>
      <c r="C11" t="s">
        <v>12</v>
      </c>
      <c r="D11">
        <f>SUM(E11:I11)</f>
        <v>23</v>
      </c>
      <c r="E11">
        <f>20+3</f>
        <v>23</v>
      </c>
      <c r="F11">
        <v>0</v>
      </c>
      <c r="G11">
        <v>0</v>
      </c>
      <c r="H11">
        <v>0</v>
      </c>
    </row>
    <row r="12" spans="1:9" x14ac:dyDescent="0.35">
      <c r="A12">
        <v>6</v>
      </c>
      <c r="B12" t="s">
        <v>255</v>
      </c>
      <c r="C12" t="s">
        <v>36</v>
      </c>
      <c r="D12">
        <f>SUM(E12:I12)</f>
        <v>11</v>
      </c>
      <c r="E12">
        <v>0</v>
      </c>
      <c r="F12">
        <v>0</v>
      </c>
      <c r="G12">
        <v>0</v>
      </c>
      <c r="H12">
        <f>(20/2)+1</f>
        <v>11</v>
      </c>
    </row>
    <row r="13" spans="1:9" x14ac:dyDescent="0.35">
      <c r="A13">
        <v>7</v>
      </c>
      <c r="B13" t="s">
        <v>197</v>
      </c>
      <c r="C13" t="s">
        <v>198</v>
      </c>
      <c r="D13">
        <f>SUM(E13:I13)</f>
        <v>2</v>
      </c>
      <c r="E13">
        <v>0</v>
      </c>
      <c r="F13">
        <v>2</v>
      </c>
      <c r="G13">
        <v>0</v>
      </c>
      <c r="H13">
        <v>0</v>
      </c>
    </row>
    <row r="14" spans="1:9" x14ac:dyDescent="0.35">
      <c r="A14">
        <v>8</v>
      </c>
      <c r="B14" t="s">
        <v>17</v>
      </c>
      <c r="C14" t="s">
        <v>18</v>
      </c>
      <c r="D14">
        <f>SUM(E14:I14)</f>
        <v>1</v>
      </c>
      <c r="E14">
        <v>1</v>
      </c>
      <c r="F14">
        <v>0</v>
      </c>
      <c r="G14">
        <v>0</v>
      </c>
      <c r="H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45ED-8A78-407B-A71A-749AD89EDA65}">
  <dimension ref="A6:I14"/>
  <sheetViews>
    <sheetView tabSelected="1" zoomScale="80" zoomScaleNormal="80" workbookViewId="0">
      <selection activeCell="A14" sqref="A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107</v>
      </c>
      <c r="C7" t="s">
        <v>61</v>
      </c>
      <c r="D7">
        <f>SUM(E7:I7)</f>
        <v>134</v>
      </c>
      <c r="E7">
        <f>30+6</f>
        <v>36</v>
      </c>
      <c r="F7">
        <f>(30+3)*2</f>
        <v>66</v>
      </c>
      <c r="G7">
        <v>0</v>
      </c>
      <c r="H7">
        <f>30+2</f>
        <v>32</v>
      </c>
    </row>
    <row r="8" spans="1:9" x14ac:dyDescent="0.35">
      <c r="A8">
        <v>2</v>
      </c>
      <c r="B8" t="s">
        <v>42</v>
      </c>
      <c r="C8" t="s">
        <v>39</v>
      </c>
      <c r="D8">
        <f>SUM(E8:I8)</f>
        <v>69</v>
      </c>
      <c r="E8">
        <f>20+5</f>
        <v>25</v>
      </c>
      <c r="F8">
        <f>(20+2)*2</f>
        <v>44</v>
      </c>
      <c r="G8">
        <v>0</v>
      </c>
      <c r="H8">
        <v>0</v>
      </c>
    </row>
    <row r="9" spans="1:9" x14ac:dyDescent="0.35">
      <c r="A9">
        <v>3</v>
      </c>
      <c r="B9" t="s">
        <v>180</v>
      </c>
      <c r="C9" t="s">
        <v>24</v>
      </c>
      <c r="D9">
        <f>SUM(E9:I9)</f>
        <v>33</v>
      </c>
      <c r="E9">
        <v>0</v>
      </c>
      <c r="F9">
        <v>0</v>
      </c>
      <c r="G9">
        <f>30+3</f>
        <v>33</v>
      </c>
      <c r="H9">
        <v>0</v>
      </c>
    </row>
    <row r="10" spans="1:9" x14ac:dyDescent="0.35">
      <c r="A10">
        <v>4</v>
      </c>
      <c r="B10" t="s">
        <v>181</v>
      </c>
      <c r="C10" t="s">
        <v>24</v>
      </c>
      <c r="D10">
        <f>SUM(E10:I10)</f>
        <v>22</v>
      </c>
      <c r="E10">
        <v>0</v>
      </c>
      <c r="F10">
        <v>0</v>
      </c>
      <c r="G10">
        <f>20+2</f>
        <v>22</v>
      </c>
      <c r="H10">
        <v>0</v>
      </c>
    </row>
    <row r="11" spans="1:9" x14ac:dyDescent="0.35">
      <c r="A11">
        <v>5</v>
      </c>
      <c r="B11" t="s">
        <v>111</v>
      </c>
      <c r="C11" t="s">
        <v>10</v>
      </c>
      <c r="D11">
        <f>SUM(E11:I11)</f>
        <v>18</v>
      </c>
      <c r="E11">
        <v>1</v>
      </c>
      <c r="F11">
        <v>0</v>
      </c>
      <c r="G11">
        <f>(10/2)+1</f>
        <v>6</v>
      </c>
      <c r="H11">
        <f>(20/2)+1</f>
        <v>11</v>
      </c>
    </row>
    <row r="12" spans="1:9" x14ac:dyDescent="0.35">
      <c r="A12">
        <v>6</v>
      </c>
      <c r="B12" t="s">
        <v>109</v>
      </c>
      <c r="C12" t="s">
        <v>18</v>
      </c>
      <c r="D12">
        <f>SUM(E12:I12)</f>
        <v>15</v>
      </c>
      <c r="E12">
        <v>3</v>
      </c>
      <c r="F12">
        <f>((10/2)+1)*2</f>
        <v>12</v>
      </c>
      <c r="G12">
        <v>0</v>
      </c>
      <c r="H12">
        <v>0</v>
      </c>
    </row>
    <row r="13" spans="1:9" x14ac:dyDescent="0.35">
      <c r="A13">
        <v>7</v>
      </c>
      <c r="B13" t="s">
        <v>108</v>
      </c>
      <c r="C13" t="s">
        <v>40</v>
      </c>
      <c r="D13">
        <f>SUM(E13:I13)</f>
        <v>14</v>
      </c>
      <c r="E13">
        <f>10+4</f>
        <v>14</v>
      </c>
      <c r="F13">
        <v>0</v>
      </c>
      <c r="G13">
        <v>0</v>
      </c>
      <c r="H13">
        <v>0</v>
      </c>
    </row>
    <row r="14" spans="1:9" x14ac:dyDescent="0.35">
      <c r="A14">
        <v>8</v>
      </c>
      <c r="B14" t="s">
        <v>110</v>
      </c>
      <c r="C14" t="s">
        <v>21</v>
      </c>
      <c r="D14">
        <f>SUM(E14:I14)</f>
        <v>2</v>
      </c>
      <c r="E14">
        <v>2</v>
      </c>
      <c r="F14">
        <v>0</v>
      </c>
      <c r="G14">
        <v>0</v>
      </c>
      <c r="H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71E1-E0FB-49DC-96AF-102DEE80DA4A}">
  <dimension ref="A6:I14"/>
  <sheetViews>
    <sheetView zoomScale="80" zoomScaleNormal="80" workbookViewId="0">
      <selection activeCell="A11" sqref="A11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112</v>
      </c>
      <c r="C7" t="s">
        <v>12</v>
      </c>
      <c r="D7">
        <f t="shared" ref="D7:D14" si="0">SUM(E7:I7)</f>
        <v>82</v>
      </c>
      <c r="E7">
        <f>30+4</f>
        <v>34</v>
      </c>
      <c r="F7">
        <f>(20+4)*2</f>
        <v>48</v>
      </c>
      <c r="G7">
        <v>0</v>
      </c>
    </row>
    <row r="8" spans="1:9" x14ac:dyDescent="0.35">
      <c r="A8">
        <v>2</v>
      </c>
      <c r="B8" t="s">
        <v>156</v>
      </c>
      <c r="C8" t="s">
        <v>12</v>
      </c>
      <c r="D8">
        <f t="shared" si="0"/>
        <v>70</v>
      </c>
      <c r="E8">
        <v>0</v>
      </c>
      <c r="F8">
        <f>(30+5)*2</f>
        <v>70</v>
      </c>
      <c r="G8">
        <v>0</v>
      </c>
    </row>
    <row r="9" spans="1:9" x14ac:dyDescent="0.35">
      <c r="A9">
        <v>3</v>
      </c>
      <c r="B9" t="s">
        <v>113</v>
      </c>
      <c r="C9" t="s">
        <v>74</v>
      </c>
      <c r="D9">
        <f t="shared" si="0"/>
        <v>39</v>
      </c>
      <c r="E9">
        <f>20+3</f>
        <v>23</v>
      </c>
      <c r="F9">
        <v>0</v>
      </c>
      <c r="G9">
        <f>(30/2)+1</f>
        <v>16</v>
      </c>
    </row>
    <row r="10" spans="1:9" x14ac:dyDescent="0.35">
      <c r="A10">
        <v>4</v>
      </c>
      <c r="B10" t="s">
        <v>157</v>
      </c>
      <c r="C10" t="s">
        <v>45</v>
      </c>
      <c r="D10">
        <f t="shared" si="0"/>
        <v>26</v>
      </c>
      <c r="E10">
        <v>0</v>
      </c>
      <c r="F10">
        <f>(10+3)*2</f>
        <v>26</v>
      </c>
      <c r="G10">
        <v>0</v>
      </c>
    </row>
    <row r="11" spans="1:9" x14ac:dyDescent="0.35">
      <c r="A11">
        <v>5</v>
      </c>
      <c r="B11" t="s">
        <v>114</v>
      </c>
      <c r="C11" t="s">
        <v>40</v>
      </c>
      <c r="D11">
        <f t="shared" si="0"/>
        <v>12</v>
      </c>
      <c r="E11">
        <f>10+2</f>
        <v>12</v>
      </c>
      <c r="F11">
        <v>0</v>
      </c>
      <c r="G11">
        <v>0</v>
      </c>
    </row>
    <row r="12" spans="1:9" x14ac:dyDescent="0.35">
      <c r="A12">
        <v>6</v>
      </c>
      <c r="B12" t="s">
        <v>158</v>
      </c>
      <c r="C12" t="s">
        <v>69</v>
      </c>
      <c r="D12">
        <f t="shared" si="0"/>
        <v>4</v>
      </c>
      <c r="E12">
        <v>0</v>
      </c>
      <c r="F12">
        <f>2*2</f>
        <v>4</v>
      </c>
      <c r="G12">
        <v>0</v>
      </c>
    </row>
    <row r="13" spans="1:9" x14ac:dyDescent="0.35">
      <c r="A13">
        <v>7</v>
      </c>
      <c r="B13" t="s">
        <v>159</v>
      </c>
      <c r="C13" t="s">
        <v>69</v>
      </c>
      <c r="D13">
        <f t="shared" si="0"/>
        <v>2</v>
      </c>
      <c r="E13">
        <v>0</v>
      </c>
      <c r="F13">
        <f>1*2</f>
        <v>2</v>
      </c>
      <c r="G13">
        <v>0</v>
      </c>
    </row>
    <row r="14" spans="1:9" x14ac:dyDescent="0.35">
      <c r="A14">
        <v>8</v>
      </c>
      <c r="B14" t="s">
        <v>115</v>
      </c>
      <c r="C14" t="s">
        <v>14</v>
      </c>
      <c r="D14">
        <f t="shared" si="0"/>
        <v>1</v>
      </c>
      <c r="E14">
        <v>1</v>
      </c>
      <c r="F14">
        <v>0</v>
      </c>
      <c r="G14">
        <v>0</v>
      </c>
    </row>
  </sheetData>
  <sortState xmlns:xlrd2="http://schemas.microsoft.com/office/spreadsheetml/2017/richdata2" ref="A7:I14">
    <sortCondition descending="1" ref="D7:D14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0E87-7283-45E0-BA4F-602F75E174F4}">
  <dimension ref="A6:I13"/>
  <sheetViews>
    <sheetView zoomScale="80" zoomScaleNormal="80" workbookViewId="0">
      <selection activeCell="C18" sqref="C18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160</v>
      </c>
      <c r="C7" t="s">
        <v>86</v>
      </c>
      <c r="D7">
        <f t="shared" ref="D7:D13" si="0">SUM(E7:I7)</f>
        <v>72</v>
      </c>
      <c r="E7">
        <v>0</v>
      </c>
      <c r="F7">
        <f>(30+6)*2</f>
        <v>72</v>
      </c>
    </row>
    <row r="8" spans="1:9" x14ac:dyDescent="0.35">
      <c r="A8">
        <v>2</v>
      </c>
      <c r="B8" t="s">
        <v>116</v>
      </c>
      <c r="C8" t="s">
        <v>74</v>
      </c>
      <c r="D8">
        <f t="shared" si="0"/>
        <v>61</v>
      </c>
      <c r="E8">
        <f>30+3</f>
        <v>33</v>
      </c>
      <c r="F8">
        <f>(10+4)*2</f>
        <v>28</v>
      </c>
    </row>
    <row r="9" spans="1:9" x14ac:dyDescent="0.35">
      <c r="A9">
        <v>3</v>
      </c>
      <c r="B9" t="s">
        <v>161</v>
      </c>
      <c r="C9" t="s">
        <v>18</v>
      </c>
      <c r="D9">
        <f t="shared" si="0"/>
        <v>50</v>
      </c>
      <c r="E9">
        <v>0</v>
      </c>
      <c r="F9">
        <f>(20+5)*2</f>
        <v>50</v>
      </c>
    </row>
    <row r="10" spans="1:9" x14ac:dyDescent="0.35">
      <c r="A10">
        <v>4</v>
      </c>
      <c r="B10" t="s">
        <v>117</v>
      </c>
      <c r="C10" t="s">
        <v>69</v>
      </c>
      <c r="D10">
        <f t="shared" si="0"/>
        <v>24</v>
      </c>
      <c r="E10">
        <f>20+2</f>
        <v>22</v>
      </c>
      <c r="F10">
        <f>1*2</f>
        <v>2</v>
      </c>
    </row>
    <row r="11" spans="1:9" x14ac:dyDescent="0.35">
      <c r="A11">
        <v>5</v>
      </c>
      <c r="B11" t="s">
        <v>118</v>
      </c>
      <c r="C11" t="s">
        <v>12</v>
      </c>
      <c r="D11">
        <f t="shared" si="0"/>
        <v>6</v>
      </c>
      <c r="E11">
        <f>(10/2)+1</f>
        <v>6</v>
      </c>
      <c r="F11">
        <v>0</v>
      </c>
    </row>
    <row r="12" spans="1:9" x14ac:dyDescent="0.35">
      <c r="A12">
        <v>5</v>
      </c>
      <c r="B12" t="s">
        <v>43</v>
      </c>
      <c r="C12" t="s">
        <v>40</v>
      </c>
      <c r="D12">
        <f t="shared" si="0"/>
        <v>6</v>
      </c>
      <c r="E12">
        <v>0</v>
      </c>
      <c r="F12">
        <f>3*2</f>
        <v>6</v>
      </c>
    </row>
    <row r="13" spans="1:9" x14ac:dyDescent="0.35">
      <c r="A13">
        <v>7</v>
      </c>
      <c r="B13" t="s">
        <v>162</v>
      </c>
      <c r="C13" t="s">
        <v>18</v>
      </c>
      <c r="D13">
        <f t="shared" si="0"/>
        <v>4</v>
      </c>
      <c r="E13">
        <v>0</v>
      </c>
      <c r="F13">
        <f>2*2</f>
        <v>4</v>
      </c>
    </row>
  </sheetData>
  <sortState xmlns:xlrd2="http://schemas.microsoft.com/office/spreadsheetml/2017/richdata2" ref="A7:I13">
    <sortCondition descending="1" ref="D7:D13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05E9-83F7-441B-8934-E8A23A999F02}">
  <dimension ref="A6:I10"/>
  <sheetViews>
    <sheetView zoomScale="80" zoomScaleNormal="80" workbookViewId="0">
      <selection activeCell="G14" sqref="G14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163</v>
      </c>
      <c r="C7" t="s">
        <v>12</v>
      </c>
      <c r="D7">
        <f>SUM(E7:I7)</f>
        <v>66</v>
      </c>
      <c r="E7">
        <v>0</v>
      </c>
      <c r="F7">
        <f>(30+3)*2</f>
        <v>66</v>
      </c>
      <c r="G7">
        <v>0</v>
      </c>
    </row>
    <row r="8" spans="1:9" x14ac:dyDescent="0.35">
      <c r="A8">
        <v>2</v>
      </c>
      <c r="B8" t="s">
        <v>47</v>
      </c>
      <c r="C8" t="s">
        <v>45</v>
      </c>
      <c r="D8">
        <f>SUM(E8:I8)</f>
        <v>66</v>
      </c>
      <c r="E8">
        <f>(20/2)+1</f>
        <v>11</v>
      </c>
      <c r="F8">
        <f>(20+2)*2</f>
        <v>44</v>
      </c>
      <c r="G8">
        <f>(20/2)+1</f>
        <v>11</v>
      </c>
    </row>
    <row r="9" spans="1:9" x14ac:dyDescent="0.35">
      <c r="A9">
        <v>3</v>
      </c>
      <c r="B9" t="s">
        <v>46</v>
      </c>
      <c r="C9" t="s">
        <v>12</v>
      </c>
      <c r="D9">
        <f>SUM(E9:I9)</f>
        <v>44</v>
      </c>
      <c r="E9">
        <f>30+2</f>
        <v>32</v>
      </c>
      <c r="F9">
        <f>((10/2)+1)*2</f>
        <v>12</v>
      </c>
      <c r="G9">
        <v>0</v>
      </c>
    </row>
    <row r="10" spans="1:9" x14ac:dyDescent="0.35">
      <c r="A10">
        <v>4</v>
      </c>
      <c r="B10" t="s">
        <v>113</v>
      </c>
      <c r="C10" t="s">
        <v>74</v>
      </c>
      <c r="D10">
        <f>SUM(E10:I10)</f>
        <v>32</v>
      </c>
      <c r="E10">
        <v>0</v>
      </c>
      <c r="F10">
        <v>0</v>
      </c>
      <c r="G10">
        <f>30+2</f>
        <v>32</v>
      </c>
    </row>
  </sheetData>
  <sortState xmlns:xlrd2="http://schemas.microsoft.com/office/spreadsheetml/2017/richdata2" ref="A7:I9">
    <sortCondition descending="1" ref="D7:D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576C-6233-400D-BDFB-9487FACD8728}">
  <dimension ref="A6:I8"/>
  <sheetViews>
    <sheetView zoomScale="80" zoomScaleNormal="80" workbookViewId="0">
      <selection activeCell="A15" sqref="A15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16</v>
      </c>
      <c r="C7" t="s">
        <v>199</v>
      </c>
      <c r="D7">
        <f>SUM(E7:I7)</f>
        <v>64</v>
      </c>
      <c r="E7">
        <v>0</v>
      </c>
      <c r="F7">
        <f>(30+2)*2</f>
        <v>64</v>
      </c>
      <c r="G7">
        <v>0</v>
      </c>
    </row>
    <row r="8" spans="1:9" x14ac:dyDescent="0.35">
      <c r="A8">
        <v>2</v>
      </c>
      <c r="B8" t="s">
        <v>200</v>
      </c>
      <c r="C8" t="s">
        <v>201</v>
      </c>
      <c r="D8">
        <f>SUM(E8:I8)</f>
        <v>22</v>
      </c>
      <c r="E8">
        <v>0</v>
      </c>
      <c r="F8">
        <f>((20/2)+1)*2</f>
        <v>22</v>
      </c>
      <c r="G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DF29-18BF-4050-A9B5-2201E1A30BE9}">
  <dimension ref="A6:I8"/>
  <sheetViews>
    <sheetView zoomScale="80" zoomScaleNormal="80" workbookViewId="0">
      <selection activeCell="B9" sqref="B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202</v>
      </c>
      <c r="C7" t="s">
        <v>30</v>
      </c>
      <c r="D7">
        <f>SUM(E7:I7)</f>
        <v>64</v>
      </c>
      <c r="E7">
        <v>0</v>
      </c>
      <c r="F7">
        <f>(30+2)*2</f>
        <v>64</v>
      </c>
      <c r="G7">
        <v>0</v>
      </c>
    </row>
    <row r="8" spans="1:9" x14ac:dyDescent="0.35">
      <c r="A8">
        <v>2</v>
      </c>
      <c r="B8" t="s">
        <v>203</v>
      </c>
      <c r="C8" t="s">
        <v>201</v>
      </c>
      <c r="D8">
        <f>SUM(E8:I8)</f>
        <v>22</v>
      </c>
      <c r="E8">
        <v>0</v>
      </c>
      <c r="F8">
        <f>((20/2)+1)*2</f>
        <v>22</v>
      </c>
      <c r="G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1852-DB96-4536-894B-0036984E1674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123</v>
      </c>
      <c r="C7" t="s">
        <v>124</v>
      </c>
      <c r="D7">
        <f>SUM(E7:I7)</f>
        <v>64</v>
      </c>
      <c r="E7">
        <v>0</v>
      </c>
      <c r="F7">
        <f>(30+2)*2</f>
        <v>64</v>
      </c>
    </row>
    <row r="8" spans="1:9" x14ac:dyDescent="0.35">
      <c r="A8">
        <v>2</v>
      </c>
      <c r="B8" t="s">
        <v>125</v>
      </c>
      <c r="C8" t="s">
        <v>126</v>
      </c>
      <c r="D8">
        <f>SUM(E8:I8)</f>
        <v>22</v>
      </c>
      <c r="E8">
        <v>0</v>
      </c>
      <c r="F8">
        <f>((20/2)+1)*2</f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9602-1035-492A-9425-5C407C0910AD}">
  <dimension ref="A6:I8"/>
  <sheetViews>
    <sheetView zoomScale="80" zoomScaleNormal="80" workbookViewId="0">
      <selection activeCell="F9" sqref="F9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28</v>
      </c>
      <c r="C7" t="s">
        <v>12</v>
      </c>
      <c r="D7">
        <f>SUM(E7:I7)</f>
        <v>96</v>
      </c>
      <c r="E7">
        <f>30+2</f>
        <v>32</v>
      </c>
      <c r="F7">
        <f>(30+2)*2</f>
        <v>64</v>
      </c>
    </row>
    <row r="8" spans="1:9" x14ac:dyDescent="0.35">
      <c r="A8">
        <v>2</v>
      </c>
      <c r="B8" t="s">
        <v>29</v>
      </c>
      <c r="C8" t="s">
        <v>12</v>
      </c>
      <c r="D8">
        <f>SUM(E8:I8)</f>
        <v>33</v>
      </c>
      <c r="E8">
        <f>(20/2)+1</f>
        <v>11</v>
      </c>
      <c r="F8">
        <f>((20/2)+1)*2</f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9536-2458-47FE-80E5-0240695DAF82}">
  <dimension ref="A6:I10"/>
  <sheetViews>
    <sheetView zoomScale="80" zoomScaleNormal="80" workbookViewId="0">
      <selection activeCell="B17" sqref="B17"/>
    </sheetView>
  </sheetViews>
  <sheetFormatPr baseColWidth="10" defaultRowHeight="14.5" x14ac:dyDescent="0.35"/>
  <cols>
    <col min="1" max="1" width="3.26953125" customWidth="1"/>
    <col min="2" max="2" width="32.7265625" customWidth="1"/>
    <col min="3" max="3" width="15.453125" customWidth="1"/>
  </cols>
  <sheetData>
    <row r="6" spans="1:9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35">
      <c r="A7">
        <v>1</v>
      </c>
      <c r="B7" t="s">
        <v>127</v>
      </c>
      <c r="C7" t="s">
        <v>21</v>
      </c>
      <c r="D7">
        <f>SUM(E7:I7)</f>
        <v>68</v>
      </c>
      <c r="E7">
        <v>0</v>
      </c>
      <c r="F7">
        <f>(30+4)*2</f>
        <v>68</v>
      </c>
    </row>
    <row r="8" spans="1:9" x14ac:dyDescent="0.35">
      <c r="A8">
        <v>2</v>
      </c>
      <c r="B8" t="s">
        <v>9</v>
      </c>
      <c r="C8" t="s">
        <v>10</v>
      </c>
      <c r="D8">
        <f>SUM(E8:I8)</f>
        <v>46</v>
      </c>
      <c r="E8">
        <v>0</v>
      </c>
      <c r="F8">
        <f>(20+3)*2</f>
        <v>46</v>
      </c>
    </row>
    <row r="9" spans="1:9" x14ac:dyDescent="0.35">
      <c r="A9">
        <v>3</v>
      </c>
      <c r="B9" t="s">
        <v>128</v>
      </c>
      <c r="C9" t="s">
        <v>61</v>
      </c>
      <c r="D9">
        <f t="shared" ref="D9:D10" si="0">SUM(E9:I9)</f>
        <v>24</v>
      </c>
      <c r="E9">
        <v>0</v>
      </c>
      <c r="F9">
        <f>(10+2)*2</f>
        <v>24</v>
      </c>
    </row>
    <row r="10" spans="1:9" x14ac:dyDescent="0.35">
      <c r="A10">
        <v>4</v>
      </c>
      <c r="B10" t="s">
        <v>129</v>
      </c>
      <c r="C10" t="s">
        <v>36</v>
      </c>
      <c r="D10">
        <f t="shared" si="0"/>
        <v>2</v>
      </c>
      <c r="E10">
        <v>0</v>
      </c>
      <c r="F10">
        <f>1*2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43</vt:i4>
      </vt:variant>
    </vt:vector>
  </HeadingPairs>
  <TitlesOfParts>
    <vt:vector size="43" baseType="lpstr">
      <vt:lpstr>Mal</vt:lpstr>
      <vt:lpstr>WW,U.53kg</vt:lpstr>
      <vt:lpstr>WW,U.57kg</vt:lpstr>
      <vt:lpstr>WW,U.61kg</vt:lpstr>
      <vt:lpstr>WW,U.65kg</vt:lpstr>
      <vt:lpstr>WW,U.80kg</vt:lpstr>
      <vt:lpstr>WW,S.50kg</vt:lpstr>
      <vt:lpstr>WW,S.53kg</vt:lpstr>
      <vt:lpstr>WW,S.57kg</vt:lpstr>
      <vt:lpstr>WW,S.62kg</vt:lpstr>
      <vt:lpstr>WW,S.68kg</vt:lpstr>
      <vt:lpstr>WW,S.76kg</vt:lpstr>
      <vt:lpstr>WW,S.85kg</vt:lpstr>
      <vt:lpstr>FS,U.55kg</vt:lpstr>
      <vt:lpstr>FS,U.65kg</vt:lpstr>
      <vt:lpstr>FS,U.71kg</vt:lpstr>
      <vt:lpstr>FS,U80kg</vt:lpstr>
      <vt:lpstr>FS,S.70kg</vt:lpstr>
      <vt:lpstr>FS,S.74kg</vt:lpstr>
      <vt:lpstr>FS,S.79kg</vt:lpstr>
      <vt:lpstr>FS,S86kg</vt:lpstr>
      <vt:lpstr>FS,S.97kg</vt:lpstr>
      <vt:lpstr>FS,S.125kg</vt:lpstr>
      <vt:lpstr>GR,U.45kg</vt:lpstr>
      <vt:lpstr>GR,U.48kg</vt:lpstr>
      <vt:lpstr>GR,U.51kg</vt:lpstr>
      <vt:lpstr>GR,U.55kg</vt:lpstr>
      <vt:lpstr>GR,U60kg</vt:lpstr>
      <vt:lpstr>GR,U.65kg</vt:lpstr>
      <vt:lpstr>GR,U.71kg</vt:lpstr>
      <vt:lpstr>GR,U.80kg</vt:lpstr>
      <vt:lpstr>GR,U.92kg</vt:lpstr>
      <vt:lpstr>GR,U.110kg</vt:lpstr>
      <vt:lpstr>GR,S.55kg</vt:lpstr>
      <vt:lpstr>GR,S.60kg</vt:lpstr>
      <vt:lpstr>GR,S.63kg</vt:lpstr>
      <vt:lpstr>GR,S.67kg</vt:lpstr>
      <vt:lpstr>GR,S.72kg</vt:lpstr>
      <vt:lpstr>GR,S.77kg</vt:lpstr>
      <vt:lpstr>GR,S.82kg</vt:lpstr>
      <vt:lpstr>GR,S.87kg</vt:lpstr>
      <vt:lpstr>GR,S.97kg</vt:lpstr>
      <vt:lpstr>GR,S.130kg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Røtnes Widerberg</dc:creator>
  <cp:lastModifiedBy>Sigmund Røtnes Widerberg</cp:lastModifiedBy>
  <dcterms:created xsi:type="dcterms:W3CDTF">2022-05-03T14:32:26Z</dcterms:created>
  <dcterms:modified xsi:type="dcterms:W3CDTF">2022-10-04T18:39:09Z</dcterms:modified>
</cp:coreProperties>
</file>