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mu\Desktop\Bryting\Breddeidrettskomtié\Prosjekt Norges Cup\"/>
    </mc:Choice>
  </mc:AlternateContent>
  <xr:revisionPtr revIDLastSave="0" documentId="13_ncr:1_{DE52B7E7-EE2E-4D29-B6EE-354320A89A25}" xr6:coauthVersionLast="47" xr6:coauthVersionMax="47" xr10:uidLastSave="{00000000-0000-0000-0000-000000000000}"/>
  <bookViews>
    <workbookView xWindow="-160" yWindow="0" windowWidth="9660" windowHeight="10170" tabRatio="1000" firstSheet="43" activeTab="47" xr2:uid="{47A11FA4-36D0-497A-AA5F-B66BDB5CA8B5}"/>
  </bookViews>
  <sheets>
    <sheet name="Mal" sheetId="1" r:id="rId1"/>
    <sheet name="WW,U.46kg" sheetId="48" r:id="rId2"/>
    <sheet name="WW,U.49kg" sheetId="49" r:id="rId3"/>
    <sheet name="WW,U.53kg" sheetId="39" r:id="rId4"/>
    <sheet name="WW,U.57kg" sheetId="2" r:id="rId5"/>
    <sheet name="WW,U.61kg" sheetId="3" r:id="rId6"/>
    <sheet name="WW,U.65kg" sheetId="40" r:id="rId7"/>
    <sheet name="WW,U.80kg" sheetId="41" r:id="rId8"/>
    <sheet name="WW,S.50kg" sheetId="30" r:id="rId9"/>
    <sheet name="WW,S.53kg" sheetId="6" r:id="rId10"/>
    <sheet name="WW,S.57kg" sheetId="31" r:id="rId11"/>
    <sheet name="WW,S.62kg" sheetId="32" r:id="rId12"/>
    <sheet name="WW,S.68kg" sheetId="7" r:id="rId13"/>
    <sheet name="WW,S.76kg" sheetId="33" r:id="rId14"/>
    <sheet name="WW,S.85kg" sheetId="34" r:id="rId15"/>
    <sheet name="FS,U.45kg" sheetId="44" r:id="rId16"/>
    <sheet name="FS,U.55kg" sheetId="4" r:id="rId17"/>
    <sheet name="FS,U.60kg" sheetId="45" r:id="rId18"/>
    <sheet name="FS,U.65kg" sheetId="5" r:id="rId19"/>
    <sheet name="FS,U.71kg" sheetId="36" r:id="rId20"/>
    <sheet name="FS,U.80kg" sheetId="37" r:id="rId21"/>
    <sheet name="FS,U.110kg" sheetId="46" r:id="rId22"/>
    <sheet name="FS,S.65kg" sheetId="47" r:id="rId23"/>
    <sheet name="FS,S.70kg" sheetId="8" r:id="rId24"/>
    <sheet name="FS,S.74kg" sheetId="9" r:id="rId25"/>
    <sheet name="FS,S.79kg" sheetId="38" r:id="rId26"/>
    <sheet name="FS,S.97kg" sheetId="10" r:id="rId27"/>
    <sheet name="FS,S.125kg" sheetId="11" r:id="rId28"/>
    <sheet name="GR,U.45kg" sheetId="42" r:id="rId29"/>
    <sheet name="GR,U.48kg" sheetId="13" r:id="rId30"/>
    <sheet name="GR,U.51kg" sheetId="14" r:id="rId31"/>
    <sheet name="GR,U.55kg" sheetId="15" r:id="rId32"/>
    <sheet name="GR,U60kg" sheetId="16" r:id="rId33"/>
    <sheet name="GR,U.65kg" sheetId="17" r:id="rId34"/>
    <sheet name="GR,U.71kg" sheetId="18" r:id="rId35"/>
    <sheet name="GR,U.80kg" sheetId="19" r:id="rId36"/>
    <sheet name="GR,U.92kg" sheetId="20" r:id="rId37"/>
    <sheet name="GR,U.110kg" sheetId="43" r:id="rId38"/>
    <sheet name="GR,S.55kg" sheetId="29" r:id="rId39"/>
    <sheet name="GR,S.60kg" sheetId="21" r:id="rId40"/>
    <sheet name="GR,S.63kg" sheetId="22" r:id="rId41"/>
    <sheet name="GR,S.67kg" sheetId="23" r:id="rId42"/>
    <sheet name="GR,S.72kg" sheetId="24" r:id="rId43"/>
    <sheet name="GR,S.77kg" sheetId="25" r:id="rId44"/>
    <sheet name="GR,S.82kg" sheetId="26" r:id="rId45"/>
    <sheet name="GR,S.87kg" sheetId="27" r:id="rId46"/>
    <sheet name="GR,S.97kg" sheetId="28" r:id="rId47"/>
    <sheet name="GR,S.130kg" sheetId="12" r:id="rId4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2" l="1"/>
  <c r="F8" i="12"/>
  <c r="F7" i="12"/>
  <c r="D8" i="12"/>
  <c r="D9" i="12"/>
  <c r="D10" i="12"/>
  <c r="D11" i="12"/>
  <c r="F9" i="28"/>
  <c r="F8" i="28"/>
  <c r="F7" i="28"/>
  <c r="D8" i="28"/>
  <c r="D9" i="28"/>
  <c r="D10" i="28"/>
  <c r="D11" i="28"/>
  <c r="D12" i="28"/>
  <c r="D13" i="28"/>
  <c r="D14" i="28"/>
  <c r="D15" i="28"/>
  <c r="F9" i="27"/>
  <c r="F8" i="27"/>
  <c r="F7" i="27"/>
  <c r="D8" i="27"/>
  <c r="D9" i="27"/>
  <c r="D10" i="27"/>
  <c r="D11" i="27"/>
  <c r="D12" i="27"/>
  <c r="D13" i="27"/>
  <c r="F9" i="26"/>
  <c r="F8" i="26"/>
  <c r="F7" i="26"/>
  <c r="D8" i="26"/>
  <c r="D9" i="26"/>
  <c r="D10" i="26"/>
  <c r="D11" i="26"/>
  <c r="D12" i="26"/>
  <c r="D13" i="26"/>
  <c r="D14" i="26"/>
  <c r="F9" i="25"/>
  <c r="F8" i="25"/>
  <c r="F7" i="25"/>
  <c r="D8" i="25"/>
  <c r="D9" i="25"/>
  <c r="D10" i="25"/>
  <c r="D11" i="25"/>
  <c r="D12" i="25"/>
  <c r="D13" i="25"/>
  <c r="D14" i="25"/>
  <c r="D15" i="25"/>
  <c r="D16" i="25"/>
  <c r="F9" i="24"/>
  <c r="F8" i="24"/>
  <c r="F7" i="24"/>
  <c r="D8" i="24"/>
  <c r="D9" i="24"/>
  <c r="D10" i="24"/>
  <c r="D11" i="24"/>
  <c r="D12" i="24"/>
  <c r="F9" i="23"/>
  <c r="F8" i="23"/>
  <c r="F7" i="23"/>
  <c r="D8" i="23"/>
  <c r="D9" i="23"/>
  <c r="D10" i="23"/>
  <c r="D11" i="23"/>
  <c r="D12" i="23"/>
  <c r="F9" i="22"/>
  <c r="F8" i="22"/>
  <c r="F7" i="22"/>
  <c r="D8" i="22"/>
  <c r="D9" i="22"/>
  <c r="D10" i="22"/>
  <c r="D11" i="22"/>
  <c r="D12" i="22"/>
  <c r="F9" i="29"/>
  <c r="F8" i="29"/>
  <c r="F7" i="29"/>
  <c r="D8" i="29"/>
  <c r="D9" i="29"/>
  <c r="F9" i="43"/>
  <c r="F7" i="43"/>
  <c r="F8" i="43"/>
  <c r="D9" i="43"/>
  <c r="D8" i="43"/>
  <c r="F8" i="20"/>
  <c r="F7" i="20"/>
  <c r="D8" i="20"/>
  <c r="F9" i="19"/>
  <c r="F8" i="19"/>
  <c r="F7" i="19"/>
  <c r="D8" i="19"/>
  <c r="D9" i="19"/>
  <c r="D10" i="19"/>
  <c r="D11" i="19"/>
  <c r="D12" i="19"/>
  <c r="D13" i="19"/>
  <c r="D14" i="19"/>
  <c r="D15" i="19"/>
  <c r="D16" i="19"/>
  <c r="D17" i="19"/>
  <c r="F9" i="18"/>
  <c r="F8" i="18"/>
  <c r="F7" i="18"/>
  <c r="D8" i="18"/>
  <c r="D9" i="18"/>
  <c r="D10" i="18"/>
  <c r="D11" i="18"/>
  <c r="D12" i="18"/>
  <c r="D13" i="18"/>
  <c r="D14" i="18"/>
  <c r="D15" i="18"/>
  <c r="D16" i="18"/>
  <c r="D17" i="18"/>
  <c r="F9" i="17"/>
  <c r="F8" i="17"/>
  <c r="F7" i="17"/>
  <c r="D8" i="17"/>
  <c r="D9" i="17"/>
  <c r="D10" i="17"/>
  <c r="D11" i="17"/>
  <c r="F9" i="16"/>
  <c r="F8" i="16"/>
  <c r="F7" i="16"/>
  <c r="D8" i="16"/>
  <c r="D9" i="16"/>
  <c r="D10" i="16"/>
  <c r="D11" i="16"/>
  <c r="D12" i="16"/>
  <c r="D13" i="16"/>
  <c r="D14" i="16"/>
  <c r="F9" i="15"/>
  <c r="F8" i="15"/>
  <c r="F7" i="15"/>
  <c r="D8" i="15"/>
  <c r="D9" i="15"/>
  <c r="D10" i="15"/>
  <c r="D11" i="15"/>
  <c r="D12" i="15"/>
  <c r="D13" i="15"/>
  <c r="D14" i="15"/>
  <c r="F9" i="13"/>
  <c r="F8" i="13"/>
  <c r="F7" i="13"/>
  <c r="D8" i="13"/>
  <c r="D9" i="13"/>
  <c r="F9" i="42"/>
  <c r="F8" i="42"/>
  <c r="F7" i="42"/>
  <c r="D8" i="42"/>
  <c r="D9" i="42"/>
  <c r="D10" i="42"/>
  <c r="D8" i="34"/>
  <c r="D9" i="34"/>
  <c r="F9" i="34"/>
  <c r="F8" i="34"/>
  <c r="F7" i="34"/>
  <c r="D8" i="7"/>
  <c r="D9" i="7"/>
  <c r="D10" i="7"/>
  <c r="D8" i="33"/>
  <c r="F8" i="33"/>
  <c r="F7" i="33"/>
  <c r="F9" i="7"/>
  <c r="F8" i="7"/>
  <c r="F7" i="7"/>
  <c r="D8" i="32"/>
  <c r="D9" i="32"/>
  <c r="D10" i="32"/>
  <c r="D11" i="32"/>
  <c r="F9" i="32"/>
  <c r="F8" i="32"/>
  <c r="F7" i="32"/>
  <c r="D8" i="30"/>
  <c r="D9" i="30"/>
  <c r="F9" i="30"/>
  <c r="F8" i="30"/>
  <c r="F7" i="30"/>
  <c r="F9" i="40"/>
  <c r="F8" i="40"/>
  <c r="F7" i="40"/>
  <c r="D8" i="40"/>
  <c r="D9" i="40"/>
  <c r="D10" i="40"/>
  <c r="D11" i="40"/>
  <c r="D8" i="2"/>
  <c r="D9" i="2"/>
  <c r="D10" i="2"/>
  <c r="F9" i="2"/>
  <c r="F8" i="2"/>
  <c r="F7" i="2"/>
  <c r="F8" i="39"/>
  <c r="D8" i="39"/>
  <c r="F7" i="39"/>
  <c r="F8" i="49"/>
  <c r="D8" i="49"/>
  <c r="F7" i="49"/>
  <c r="D8" i="48" l="1"/>
  <c r="D9" i="48"/>
  <c r="F9" i="48"/>
  <c r="F8" i="48"/>
  <c r="F7" i="48"/>
  <c r="D7" i="49"/>
  <c r="D7" i="48"/>
  <c r="D7" i="28"/>
  <c r="D7" i="27"/>
  <c r="D7" i="26"/>
  <c r="D7" i="25"/>
  <c r="D7" i="24"/>
  <c r="D7" i="23"/>
  <c r="D7" i="22"/>
  <c r="D7" i="21"/>
  <c r="D7" i="29"/>
  <c r="D7" i="43"/>
  <c r="D7" i="20"/>
  <c r="D7" i="19"/>
  <c r="D7" i="18"/>
  <c r="D7" i="17"/>
  <c r="D7" i="16"/>
  <c r="D7" i="15"/>
  <c r="D7" i="14"/>
  <c r="D7" i="13"/>
  <c r="D7" i="42"/>
  <c r="D7" i="11"/>
  <c r="D7" i="10"/>
  <c r="D7" i="38"/>
  <c r="D7" i="9"/>
  <c r="D7" i="8"/>
  <c r="D7" i="47"/>
  <c r="D7" i="46"/>
  <c r="D7" i="37"/>
  <c r="D7" i="36"/>
  <c r="D7" i="5"/>
  <c r="D7" i="45"/>
  <c r="D7" i="4"/>
  <c r="D7" i="44"/>
  <c r="D7" i="34"/>
  <c r="D7" i="33"/>
  <c r="D7" i="7"/>
  <c r="D7" i="32"/>
  <c r="F7" i="6"/>
  <c r="D7" i="31"/>
  <c r="D7" i="6"/>
  <c r="D7" i="30"/>
  <c r="D7" i="41"/>
  <c r="D7" i="40"/>
  <c r="D7" i="3"/>
  <c r="D7" i="2"/>
  <c r="D7" i="39" l="1"/>
  <c r="D7" i="12"/>
  <c r="D7" i="1" l="1"/>
</calcChain>
</file>

<file path=xl/sharedStrings.xml><?xml version="1.0" encoding="utf-8"?>
<sst xmlns="http://schemas.openxmlformats.org/spreadsheetml/2006/main" count="766" uniqueCount="184">
  <si>
    <t>#</t>
  </si>
  <si>
    <t>Navn</t>
  </si>
  <si>
    <t>Klubb</t>
  </si>
  <si>
    <t>Total poeng</t>
  </si>
  <si>
    <t>Poeng NC1</t>
  </si>
  <si>
    <t>Poeng NM</t>
  </si>
  <si>
    <t>Poeng NC2</t>
  </si>
  <si>
    <t>Poeng NC3</t>
  </si>
  <si>
    <t>Poeng NC4</t>
  </si>
  <si>
    <t>SP.09</t>
  </si>
  <si>
    <t>Liz Hjelle Jenssen</t>
  </si>
  <si>
    <t>Oskar Marvik</t>
  </si>
  <si>
    <t>.</t>
  </si>
  <si>
    <t>Daniella Tara Beky</t>
  </si>
  <si>
    <t>Skedsmo BK</t>
  </si>
  <si>
    <t>Mina Lindås Hansen</t>
  </si>
  <si>
    <t>Lørenskog BK</t>
  </si>
  <si>
    <t>Emma Lauritsen</t>
  </si>
  <si>
    <t>Bodø BK</t>
  </si>
  <si>
    <t>Aida Ibragimovna Lachinova</t>
  </si>
  <si>
    <t>Fauske AK</t>
  </si>
  <si>
    <t>Elina Beslanovna Dzjambekova</t>
  </si>
  <si>
    <t>Sp.09</t>
  </si>
  <si>
    <t>Tilia Enea Vangstein</t>
  </si>
  <si>
    <t>Kaja Braseth Rindahl</t>
  </si>
  <si>
    <t>Mirijam Lindås Hansen</t>
  </si>
  <si>
    <t>Ida Johansson Mykle</t>
  </si>
  <si>
    <t>Iben Tippie Tijmons Lekhal</t>
  </si>
  <si>
    <t>Thea Cornelie Bergersen</t>
  </si>
  <si>
    <t>T&amp;IL National</t>
  </si>
  <si>
    <t>Leah Melina Falkeid Samsonsen</t>
  </si>
  <si>
    <t>Tessa Isabel Falkeid Samsonsen</t>
  </si>
  <si>
    <t>Emily Ringstad</t>
  </si>
  <si>
    <t>Leah Angelica Støtzer-Karlsen</t>
  </si>
  <si>
    <t>Emilie Mari Fjelldal</t>
  </si>
  <si>
    <t>Stavanger BK</t>
  </si>
  <si>
    <t>Fredriksten BK</t>
  </si>
  <si>
    <t>Ramona Eriksen</t>
  </si>
  <si>
    <t>AK-54</t>
  </si>
  <si>
    <t>Daniella Beky</t>
  </si>
  <si>
    <t>Anne Therese Eriksen</t>
  </si>
  <si>
    <t>Grace Jacob Bullen</t>
  </si>
  <si>
    <t>Fredrikstad BK Atlas</t>
  </si>
  <si>
    <t>Ida Mykle</t>
  </si>
  <si>
    <t>Vivian Brilliantes Bye</t>
  </si>
  <si>
    <t>Hedda Kvåle</t>
  </si>
  <si>
    <t>Ingrid Bergh Skard</t>
  </si>
  <si>
    <t>Sofie Jõrgensen</t>
  </si>
  <si>
    <t>Lise.Marie Nygård Olsen</t>
  </si>
  <si>
    <t>Oslo BK</t>
  </si>
  <si>
    <t>Viktoria Miriam Øverby</t>
  </si>
  <si>
    <t>Thea Høivik Magnussen</t>
  </si>
  <si>
    <t>Marion Brilliantes Bye</t>
  </si>
  <si>
    <t>Thalie Slåtta</t>
  </si>
  <si>
    <t>Elise Kvernberg</t>
  </si>
  <si>
    <t>Urædd BK</t>
  </si>
  <si>
    <t>Storm Kløvstad Rydén</t>
  </si>
  <si>
    <t>Felix Cornelius Vangstein</t>
  </si>
  <si>
    <t>Djabrail Zelimkhanov Chitigov</t>
  </si>
  <si>
    <t>Halden AK</t>
  </si>
  <si>
    <t>Skånland OIF</t>
  </si>
  <si>
    <t>Islam Salmanovitch Kagirov</t>
  </si>
  <si>
    <t>Matheo Torp Gilinsky</t>
  </si>
  <si>
    <t>Tim Ørjanseter</t>
  </si>
  <si>
    <t>Kolbotn IL</t>
  </si>
  <si>
    <t>Martin Letvik</t>
  </si>
  <si>
    <t>Martin August Aak</t>
  </si>
  <si>
    <t>Oliver Greenberg Bergheim</t>
  </si>
  <si>
    <t>Jard Even Aaseby</t>
  </si>
  <si>
    <t>Ramazan Yaman</t>
  </si>
  <si>
    <t>Abu Baker Salaheddin Rashid</t>
  </si>
  <si>
    <t>Julian Aasprong-Sivertsen</t>
  </si>
  <si>
    <t>Samirhan Arsanalijev</t>
  </si>
  <si>
    <t>Elvebyen BK</t>
  </si>
  <si>
    <t>Kristiansand BK</t>
  </si>
  <si>
    <t xml:space="preserve">Braatt IL </t>
  </si>
  <si>
    <t>Mario Andrei Mariut</t>
  </si>
  <si>
    <t>Casper Alvestad Lopez-Elverhøi</t>
  </si>
  <si>
    <t>Vetle Amadeus Gunheim-Hatland</t>
  </si>
  <si>
    <t>Hashem Basel Bashiti</t>
  </si>
  <si>
    <t>Thi Ha Lin Muang</t>
  </si>
  <si>
    <t>Luckas Wisth</t>
  </si>
  <si>
    <t>Sigve Frantzen Netland</t>
  </si>
  <si>
    <t>Espen Haavde Stenseth</t>
  </si>
  <si>
    <t>Braatt IL</t>
  </si>
  <si>
    <t>Narvik AK</t>
  </si>
  <si>
    <t>Elijah Aanes-Neve</t>
  </si>
  <si>
    <t>Aneas Kjelland-Hysvær</t>
  </si>
  <si>
    <t>Thomas Letvik</t>
  </si>
  <si>
    <t>Daniel Bajan-Skog</t>
  </si>
  <si>
    <t>Kristoffer Birkeland-Eriksen</t>
  </si>
  <si>
    <t>Vetle Mathisen</t>
  </si>
  <si>
    <t>Lors Timirbiev</t>
  </si>
  <si>
    <t>Torstein Storvik Rødahl</t>
  </si>
  <si>
    <t>Mansur Musajevitsj Sjoldajev</t>
  </si>
  <si>
    <t>Jonas Strand Stormo</t>
  </si>
  <si>
    <t>Ferdinand Ulv Stamnes Kraknes</t>
  </si>
  <si>
    <t>Sigurd Elias Stabrun</t>
  </si>
  <si>
    <t>Christian Paulsen Haugen</t>
  </si>
  <si>
    <t>Herman Skog Hansen</t>
  </si>
  <si>
    <t>Erik Andersen Berg</t>
  </si>
  <si>
    <t>Oliver Borch Braun</t>
  </si>
  <si>
    <t>Lambertseter BK</t>
  </si>
  <si>
    <t>Tromsø BK</t>
  </si>
  <si>
    <t>Drammen AK</t>
  </si>
  <si>
    <t>Ålesund BK</t>
  </si>
  <si>
    <t>Kristiansund AK</t>
  </si>
  <si>
    <t>Felix Lenes Fredriksen</t>
  </si>
  <si>
    <t>Snorre Storm-Mathisen</t>
  </si>
  <si>
    <t>Naib Dzjambekov</t>
  </si>
  <si>
    <t>Iznovr Musajevitsj Sjoldajev</t>
  </si>
  <si>
    <t>Oliver Olai Wisth</t>
  </si>
  <si>
    <t>Nichlas Horringmoe Martinsen</t>
  </si>
  <si>
    <t>Iver Borgen</t>
  </si>
  <si>
    <t>Sander Grimsrud Johansen</t>
  </si>
  <si>
    <t>Gayth Harrimulakkap-Kirsho</t>
  </si>
  <si>
    <t>Oliver Francis Steinmo</t>
  </si>
  <si>
    <t>Charles Gunnar Johnson</t>
  </si>
  <si>
    <t>Kirkenes AK</t>
  </si>
  <si>
    <t>Leif Noah Johnsen</t>
  </si>
  <si>
    <t>Simen Ekeberg</t>
  </si>
  <si>
    <t>Bahoz Barzan Abdullkadir</t>
  </si>
  <si>
    <t>Valdemar Haraldsen</t>
  </si>
  <si>
    <t>Arda Ahmet Kömürcü</t>
  </si>
  <si>
    <t>Matheo Johnsen Birkestrand</t>
  </si>
  <si>
    <t>Brage Sæther</t>
  </si>
  <si>
    <t>Kaspar Robert Gauer Pettersen</t>
  </si>
  <si>
    <t>Bers Idal Timirbiev</t>
  </si>
  <si>
    <t>Tobias Larsen</t>
  </si>
  <si>
    <t>Bård Fornebo</t>
  </si>
  <si>
    <t>Islam Evloev</t>
  </si>
  <si>
    <t>Yasin Hajizadeh</t>
  </si>
  <si>
    <t>Noah Elias Sivertsen Normann</t>
  </si>
  <si>
    <t>Ismail Kamurzoev</t>
  </si>
  <si>
    <t>Mahdi Farahmand</t>
  </si>
  <si>
    <t>Artor Zaitsev Hagerup</t>
  </si>
  <si>
    <t>Jakob Hammer</t>
  </si>
  <si>
    <t>BK Tana</t>
  </si>
  <si>
    <t>Ski BK</t>
  </si>
  <si>
    <t>Håvard Jørgensen</t>
  </si>
  <si>
    <t>Remi Vedvik Lindberg</t>
  </si>
  <si>
    <t>Lars Letvik</t>
  </si>
  <si>
    <t>Ludvig Herman Gunheim-Hatland</t>
  </si>
  <si>
    <t>Juan Sebastian Aak</t>
  </si>
  <si>
    <t>William Svalestad</t>
  </si>
  <si>
    <t>Kasper Nikolai Øverby</t>
  </si>
  <si>
    <t>Olav Ronæs</t>
  </si>
  <si>
    <t>Giliani Nazirovitsj Dzotrov</t>
  </si>
  <si>
    <t>Nikolai Werring</t>
  </si>
  <si>
    <t>Timann Førland Schwamborn</t>
  </si>
  <si>
    <t>Benjamin Jafari</t>
  </si>
  <si>
    <t>Lars Sandal Olausen</t>
  </si>
  <si>
    <t>Daniel Sigde</t>
  </si>
  <si>
    <t>Tønsberg Kameratene</t>
  </si>
  <si>
    <t>Vadsø AK</t>
  </si>
  <si>
    <t>Mehamn BK</t>
  </si>
  <si>
    <t>Per-Anders Kure</t>
  </si>
  <si>
    <t>Ali Rahimi</t>
  </si>
  <si>
    <t>Benjamin Hansen</t>
  </si>
  <si>
    <t>Martin Inge Dalsbotten</t>
  </si>
  <si>
    <t>William Myhre Arvesen</t>
  </si>
  <si>
    <t>Marius Amundsen Dalsbotten</t>
  </si>
  <si>
    <t>Mats Erik Elverhøi</t>
  </si>
  <si>
    <t>Mats Bråthen</t>
  </si>
  <si>
    <t>Moss AK</t>
  </si>
  <si>
    <t>Exauce Mukubu</t>
  </si>
  <si>
    <t>Nicolai Toftdahl</t>
  </si>
  <si>
    <t>Ruben Toftdahl</t>
  </si>
  <si>
    <t>Henrik Christoffer Kran</t>
  </si>
  <si>
    <t>Mats Ravnanger Rolfsen</t>
  </si>
  <si>
    <t>Erol Ethem Erdem</t>
  </si>
  <si>
    <t>Benjamin Sjamojev-Larsen</t>
  </si>
  <si>
    <t>Felix Baldauf</t>
  </si>
  <si>
    <t>Tom Rune Angel Ljosåk</t>
  </si>
  <si>
    <t>Kim Erik Valentin Svensson</t>
  </si>
  <si>
    <t>Glenn Waksvik</t>
  </si>
  <si>
    <t>Arda Kömürcü</t>
  </si>
  <si>
    <t xml:space="preserve">Fahad Hassan </t>
  </si>
  <si>
    <t>Bahoz Abdullakadim</t>
  </si>
  <si>
    <t>Hans Kristian Okstad Løkvoll</t>
  </si>
  <si>
    <t>Joakim Sandberg Rusvik</t>
  </si>
  <si>
    <t>Philip Andreassen</t>
  </si>
  <si>
    <t>Sorosh Alqasi</t>
  </si>
  <si>
    <t>Simen Nordlie Kristensen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</si>
</sst>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3BC7-9D6D-48FB-A043-C8BF1BF7A548}">
  <dimension ref="A6:I7"/>
  <sheetViews>
    <sheetView zoomScale="80" zoomScaleNormal="80" workbookViewId="0">
      <selection activeCell="B20" sqref="B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s="1" customForma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D7">
        <f>SUM(E7:I7)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9602-1035-492A-9425-5C407C0910AD}">
  <dimension ref="A6:I7"/>
  <sheetViews>
    <sheetView zoomScale="80" zoomScaleNormal="80" workbookViewId="0">
      <selection activeCell="F8" sqref="F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</v>
      </c>
      <c r="C7" t="s">
        <v>9</v>
      </c>
      <c r="D7">
        <f>SUM(E7:I7)</f>
        <v>4</v>
      </c>
      <c r="F7">
        <f>(6/2)+1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536-2458-47FE-80E5-0240695DAF82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6CB4-AFD1-4590-989D-0B63EBE6EB7B}">
  <dimension ref="A6:I11"/>
  <sheetViews>
    <sheetView zoomScale="80" zoomScaleNormal="80" workbookViewId="0">
      <selection activeCell="A12" sqref="A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41</v>
      </c>
      <c r="C7" t="s">
        <v>42</v>
      </c>
      <c r="D7">
        <f>SUM(E7:I7)</f>
        <v>11</v>
      </c>
      <c r="F7">
        <f>6+5</f>
        <v>11</v>
      </c>
    </row>
    <row r="8" spans="1:9" x14ac:dyDescent="0.35">
      <c r="A8">
        <v>2</v>
      </c>
      <c r="B8" t="s">
        <v>30</v>
      </c>
      <c r="C8" t="s">
        <v>35</v>
      </c>
      <c r="D8">
        <f t="shared" ref="D8:D11" si="0">SUM(E8:I8)</f>
        <v>8</v>
      </c>
      <c r="F8">
        <f>4+4</f>
        <v>8</v>
      </c>
    </row>
    <row r="9" spans="1:9" x14ac:dyDescent="0.35">
      <c r="A9">
        <v>3</v>
      </c>
      <c r="B9" t="s">
        <v>43</v>
      </c>
      <c r="C9" t="s">
        <v>9</v>
      </c>
      <c r="D9">
        <f t="shared" si="0"/>
        <v>5</v>
      </c>
      <c r="F9">
        <f>2+3</f>
        <v>5</v>
      </c>
    </row>
    <row r="10" spans="1:9" x14ac:dyDescent="0.35">
      <c r="A10">
        <v>4</v>
      </c>
      <c r="B10" t="s">
        <v>32</v>
      </c>
      <c r="C10" t="s">
        <v>18</v>
      </c>
      <c r="D10">
        <f t="shared" si="0"/>
        <v>2</v>
      </c>
      <c r="F10">
        <v>2</v>
      </c>
    </row>
    <row r="11" spans="1:9" x14ac:dyDescent="0.35">
      <c r="A11">
        <v>5</v>
      </c>
      <c r="B11" t="s">
        <v>44</v>
      </c>
      <c r="C11" t="s">
        <v>38</v>
      </c>
      <c r="D11">
        <f t="shared" si="0"/>
        <v>1</v>
      </c>
      <c r="F11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D5CE-06CD-4B6B-9B34-735DEA727592}">
  <dimension ref="A6:I10"/>
  <sheetViews>
    <sheetView zoomScale="80" zoomScaleNormal="80" workbookViewId="0">
      <selection activeCell="B7" sqref="B7:B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45</v>
      </c>
      <c r="C7" t="s">
        <v>14</v>
      </c>
      <c r="D7">
        <f>SUM(E7:I7)</f>
        <v>10</v>
      </c>
      <c r="F7">
        <f>6+4</f>
        <v>10</v>
      </c>
    </row>
    <row r="8" spans="1:9" x14ac:dyDescent="0.35">
      <c r="A8">
        <v>2</v>
      </c>
      <c r="B8" t="s">
        <v>46</v>
      </c>
      <c r="C8" t="s">
        <v>49</v>
      </c>
      <c r="D8">
        <f t="shared" ref="D8:D10" si="0">SUM(E8:I8)</f>
        <v>7</v>
      </c>
      <c r="F8">
        <f>4+3</f>
        <v>7</v>
      </c>
    </row>
    <row r="9" spans="1:9" x14ac:dyDescent="0.35">
      <c r="A9">
        <v>3</v>
      </c>
      <c r="B9" t="s">
        <v>47</v>
      </c>
      <c r="C9" t="s">
        <v>22</v>
      </c>
      <c r="D9">
        <f t="shared" si="0"/>
        <v>4</v>
      </c>
      <c r="F9">
        <f>2+2</f>
        <v>4</v>
      </c>
    </row>
    <row r="10" spans="1:9" x14ac:dyDescent="0.35">
      <c r="A10">
        <v>4</v>
      </c>
      <c r="B10" t="s">
        <v>48</v>
      </c>
      <c r="C10" t="s">
        <v>29</v>
      </c>
      <c r="D10">
        <f t="shared" si="0"/>
        <v>1</v>
      </c>
      <c r="F10">
        <v>1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47C-1ED8-4821-AE1C-517343D97B18}">
  <dimension ref="A6:I8"/>
  <sheetViews>
    <sheetView zoomScale="80" zoomScaleNormal="80" workbookViewId="0">
      <selection activeCell="B7" sqref="B7:B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50</v>
      </c>
      <c r="C7" t="s">
        <v>14</v>
      </c>
      <c r="D7">
        <f>SUM(E7:I7)</f>
        <v>8</v>
      </c>
      <c r="F7">
        <f>6+2</f>
        <v>8</v>
      </c>
    </row>
    <row r="8" spans="1:9" x14ac:dyDescent="0.35">
      <c r="A8">
        <v>2</v>
      </c>
      <c r="B8" t="s">
        <v>51</v>
      </c>
      <c r="C8" t="s">
        <v>42</v>
      </c>
      <c r="D8">
        <f>SUM(E8:I8)</f>
        <v>3</v>
      </c>
      <c r="F8">
        <f>(4/2)+1</f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717A-24FB-4DEC-9DDC-13202E4474A6}">
  <dimension ref="A6:I9"/>
  <sheetViews>
    <sheetView zoomScale="80" zoomScaleNormal="80" workbookViewId="0">
      <selection activeCell="B20" sqref="B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52</v>
      </c>
      <c r="C7" t="s">
        <v>38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53</v>
      </c>
      <c r="C8" t="s">
        <v>55</v>
      </c>
      <c r="D8">
        <f t="shared" ref="D8:D9" si="0">SUM(E8:I8)</f>
        <v>6</v>
      </c>
      <c r="F8">
        <f>4+2</f>
        <v>6</v>
      </c>
    </row>
    <row r="9" spans="1:9" x14ac:dyDescent="0.35">
      <c r="A9">
        <v>3</v>
      </c>
      <c r="B9" t="s">
        <v>54</v>
      </c>
      <c r="C9" t="s">
        <v>42</v>
      </c>
      <c r="D9">
        <f t="shared" si="0"/>
        <v>2</v>
      </c>
      <c r="F9">
        <f>(2/2)+1</f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080B-C675-40A2-B32F-E9E709B3ED0D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8E05-5279-4C43-B6C0-90087A6861B1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7FB0-F1E8-46DA-949B-A1F03D94361F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8254-1C51-440B-B8B6-153F5FB640A5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6189-C604-4B10-9305-748D54A446F6}">
  <dimension ref="A6:I9"/>
  <sheetViews>
    <sheetView zoomScale="80" zoomScaleNormal="80" workbookViewId="0">
      <selection activeCell="A10" sqref="A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</v>
      </c>
      <c r="C7" t="s">
        <v>14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15</v>
      </c>
      <c r="C8" t="s">
        <v>16</v>
      </c>
      <c r="D8">
        <f t="shared" ref="D8:D9" si="0">SUM(E8:I8)</f>
        <v>6</v>
      </c>
      <c r="F8">
        <f>4+2</f>
        <v>6</v>
      </c>
    </row>
    <row r="9" spans="1:9" x14ac:dyDescent="0.35">
      <c r="A9">
        <v>3</v>
      </c>
      <c r="B9" t="s">
        <v>17</v>
      </c>
      <c r="C9" t="s">
        <v>18</v>
      </c>
      <c r="D9">
        <f t="shared" si="0"/>
        <v>2</v>
      </c>
      <c r="F9">
        <f>(2/2)+1</f>
        <v>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18F6-434B-4799-AB75-D7948FF28EB8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7B8E-2A3E-4235-9745-9F8D5E2ED7F0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46AA-B627-4B35-9C6E-F3689B56D0C4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4DE2-5E20-432B-92A0-9E6E4E5230E1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3A62-50ED-462C-ACB8-9C09FD627AF4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911E-9BF4-4A07-B7B4-6D2C89A44526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40D0-FE84-48E5-B038-8CDD9B5109C5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8DFC-373D-4A72-8FCB-47657F32B270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7FD8-A85A-481C-B611-F5CEF02F19BD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1E8B-9CBB-4580-BE09-B7DEB24FD31A}">
  <dimension ref="A6:I10"/>
  <sheetViews>
    <sheetView zoomScale="80" zoomScaleNormal="80" workbookViewId="0">
      <selection activeCell="B10" sqref="B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56</v>
      </c>
      <c r="C7" t="s">
        <v>59</v>
      </c>
      <c r="D7">
        <f>SUM(E7:I7)</f>
        <v>10</v>
      </c>
      <c r="F7">
        <f>6+4</f>
        <v>10</v>
      </c>
    </row>
    <row r="8" spans="1:9" x14ac:dyDescent="0.35">
      <c r="A8">
        <v>2</v>
      </c>
      <c r="B8" t="s">
        <v>57</v>
      </c>
      <c r="C8" t="s">
        <v>16</v>
      </c>
      <c r="D8">
        <f t="shared" ref="D8:D10" si="0">SUM(E8:I8)</f>
        <v>7</v>
      </c>
      <c r="F8">
        <f>4+3</f>
        <v>7</v>
      </c>
    </row>
    <row r="9" spans="1:9" x14ac:dyDescent="0.35">
      <c r="A9">
        <v>3</v>
      </c>
      <c r="B9" t="s">
        <v>124</v>
      </c>
      <c r="C9" t="s">
        <v>60</v>
      </c>
      <c r="D9">
        <f t="shared" si="0"/>
        <v>4</v>
      </c>
      <c r="F9">
        <f>2+2</f>
        <v>4</v>
      </c>
    </row>
    <row r="10" spans="1:9" x14ac:dyDescent="0.35">
      <c r="A10">
        <v>4</v>
      </c>
      <c r="B10" t="s">
        <v>58</v>
      </c>
      <c r="C10" t="s">
        <v>22</v>
      </c>
      <c r="D10">
        <f t="shared" si="0"/>
        <v>1</v>
      </c>
      <c r="F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4D64-4CC3-4B51-BC73-87CAAF02F598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19</v>
      </c>
      <c r="C7" t="s">
        <v>20</v>
      </c>
      <c r="D7">
        <f>SUM(E7:I7)</f>
        <v>8</v>
      </c>
      <c r="F7">
        <f>6+2</f>
        <v>8</v>
      </c>
    </row>
    <row r="8" spans="1:9" x14ac:dyDescent="0.35">
      <c r="A8">
        <v>2</v>
      </c>
      <c r="B8" t="s">
        <v>21</v>
      </c>
      <c r="C8" t="s">
        <v>22</v>
      </c>
      <c r="D8">
        <f>SUM(E8:I8)</f>
        <v>3</v>
      </c>
      <c r="F8">
        <f>(4/2)+1</f>
        <v>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759D-2EAE-4178-89B8-40CA3779BA6A}">
  <dimension ref="A6:I9"/>
  <sheetViews>
    <sheetView zoomScale="80" zoomScaleNormal="80" workbookViewId="0">
      <selection activeCell="B7" sqref="B7:B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61</v>
      </c>
      <c r="C7" t="s">
        <v>49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62</v>
      </c>
      <c r="C8" t="s">
        <v>64</v>
      </c>
      <c r="D8">
        <f t="shared" ref="D8:D9" si="0">SUM(E8:I8)</f>
        <v>6</v>
      </c>
      <c r="F8">
        <f>4+2</f>
        <v>6</v>
      </c>
    </row>
    <row r="9" spans="1:9" x14ac:dyDescent="0.35">
      <c r="A9">
        <v>3</v>
      </c>
      <c r="B9" t="s">
        <v>63</v>
      </c>
      <c r="C9" t="s">
        <v>60</v>
      </c>
      <c r="D9">
        <f t="shared" si="0"/>
        <v>2</v>
      </c>
      <c r="F9">
        <f>(2/2)+1</f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3FB3-00EB-4313-B113-7B393DDA9258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12C8-33BA-489A-8610-F11FD059C666}">
  <dimension ref="A6:I14"/>
  <sheetViews>
    <sheetView zoomScale="80" zoomScaleNormal="80" workbookViewId="0">
      <selection activeCell="B19" sqref="B1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65</v>
      </c>
      <c r="C7" t="s">
        <v>16</v>
      </c>
      <c r="D7">
        <f>SUM(E7:I7)</f>
        <v>14</v>
      </c>
      <c r="F7">
        <f>6+8</f>
        <v>14</v>
      </c>
    </row>
    <row r="8" spans="1:9" x14ac:dyDescent="0.35">
      <c r="A8">
        <v>2</v>
      </c>
      <c r="B8" t="s">
        <v>66</v>
      </c>
      <c r="C8" t="s">
        <v>64</v>
      </c>
      <c r="D8">
        <f t="shared" ref="D8:D14" si="0">SUM(E8:I8)</f>
        <v>11</v>
      </c>
      <c r="F8">
        <f>4+7</f>
        <v>11</v>
      </c>
    </row>
    <row r="9" spans="1:9" x14ac:dyDescent="0.35">
      <c r="A9">
        <v>3</v>
      </c>
      <c r="B9" t="s">
        <v>67</v>
      </c>
      <c r="C9" t="s">
        <v>22</v>
      </c>
      <c r="D9">
        <f t="shared" si="0"/>
        <v>8</v>
      </c>
      <c r="F9">
        <f>2+6</f>
        <v>8</v>
      </c>
    </row>
    <row r="10" spans="1:9" x14ac:dyDescent="0.35">
      <c r="A10">
        <v>4</v>
      </c>
      <c r="B10" t="s">
        <v>68</v>
      </c>
      <c r="C10" t="s">
        <v>49</v>
      </c>
      <c r="D10">
        <f t="shared" si="0"/>
        <v>5</v>
      </c>
      <c r="F10">
        <v>5</v>
      </c>
    </row>
    <row r="11" spans="1:9" x14ac:dyDescent="0.35">
      <c r="A11">
        <v>5</v>
      </c>
      <c r="B11" t="s">
        <v>69</v>
      </c>
      <c r="C11" t="s">
        <v>73</v>
      </c>
      <c r="D11">
        <f t="shared" si="0"/>
        <v>4</v>
      </c>
      <c r="F11">
        <v>4</v>
      </c>
    </row>
    <row r="12" spans="1:9" x14ac:dyDescent="0.35">
      <c r="A12">
        <v>6</v>
      </c>
      <c r="B12" t="s">
        <v>70</v>
      </c>
      <c r="C12" t="s">
        <v>74</v>
      </c>
      <c r="D12">
        <f t="shared" si="0"/>
        <v>3</v>
      </c>
      <c r="F12">
        <v>3</v>
      </c>
    </row>
    <row r="13" spans="1:9" x14ac:dyDescent="0.35">
      <c r="A13">
        <v>7</v>
      </c>
      <c r="B13" t="s">
        <v>71</v>
      </c>
      <c r="C13" t="s">
        <v>75</v>
      </c>
      <c r="D13">
        <f t="shared" si="0"/>
        <v>2</v>
      </c>
      <c r="F13">
        <v>2</v>
      </c>
    </row>
    <row r="14" spans="1:9" x14ac:dyDescent="0.35">
      <c r="A14">
        <v>8</v>
      </c>
      <c r="B14" t="s">
        <v>72</v>
      </c>
      <c r="C14" t="s">
        <v>22</v>
      </c>
      <c r="D14">
        <f t="shared" si="0"/>
        <v>0</v>
      </c>
      <c r="F14">
        <v>0</v>
      </c>
    </row>
  </sheetData>
  <sortState xmlns:xlrd2="http://schemas.microsoft.com/office/spreadsheetml/2017/richdata2" ref="A7:I24">
    <sortCondition descending="1" ref="D7:D24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0C58-BF46-430D-A133-76932C31E9F9}">
  <dimension ref="A6:I14"/>
  <sheetViews>
    <sheetView zoomScale="80" zoomScaleNormal="80" workbookViewId="0">
      <selection activeCell="B7" sqref="B7:B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76</v>
      </c>
      <c r="C7" t="s">
        <v>29</v>
      </c>
      <c r="D7">
        <f>SUM(E7:I7)</f>
        <v>14</v>
      </c>
      <c r="F7">
        <f>6+8</f>
        <v>14</v>
      </c>
    </row>
    <row r="8" spans="1:9" x14ac:dyDescent="0.35">
      <c r="A8">
        <v>2</v>
      </c>
      <c r="B8" t="s">
        <v>77</v>
      </c>
      <c r="C8" t="s">
        <v>49</v>
      </c>
      <c r="D8">
        <f t="shared" ref="D8:D14" si="0">SUM(E8:I8)</f>
        <v>11</v>
      </c>
      <c r="F8">
        <f>4+7</f>
        <v>11</v>
      </c>
    </row>
    <row r="9" spans="1:9" x14ac:dyDescent="0.35">
      <c r="A9">
        <v>3</v>
      </c>
      <c r="B9" t="s">
        <v>78</v>
      </c>
      <c r="C9" t="s">
        <v>29</v>
      </c>
      <c r="D9">
        <f t="shared" si="0"/>
        <v>8</v>
      </c>
      <c r="F9">
        <f>2+6</f>
        <v>8</v>
      </c>
    </row>
    <row r="10" spans="1:9" x14ac:dyDescent="0.35">
      <c r="A10">
        <v>4</v>
      </c>
      <c r="B10" t="s">
        <v>79</v>
      </c>
      <c r="C10" t="s">
        <v>74</v>
      </c>
      <c r="D10">
        <f t="shared" si="0"/>
        <v>5</v>
      </c>
      <c r="F10">
        <v>5</v>
      </c>
    </row>
    <row r="11" spans="1:9" x14ac:dyDescent="0.35">
      <c r="A11">
        <v>5</v>
      </c>
      <c r="B11" t="s">
        <v>80</v>
      </c>
      <c r="C11" t="s">
        <v>84</v>
      </c>
      <c r="D11">
        <f t="shared" si="0"/>
        <v>4</v>
      </c>
      <c r="F11">
        <v>4</v>
      </c>
    </row>
    <row r="12" spans="1:9" x14ac:dyDescent="0.35">
      <c r="A12">
        <v>6</v>
      </c>
      <c r="B12" t="s">
        <v>81</v>
      </c>
      <c r="C12" t="s">
        <v>18</v>
      </c>
      <c r="D12">
        <f t="shared" si="0"/>
        <v>3</v>
      </c>
      <c r="F12">
        <v>3</v>
      </c>
    </row>
    <row r="13" spans="1:9" x14ac:dyDescent="0.35">
      <c r="A13">
        <v>7</v>
      </c>
      <c r="B13" t="s">
        <v>82</v>
      </c>
      <c r="C13" t="s">
        <v>85</v>
      </c>
      <c r="D13">
        <f t="shared" si="0"/>
        <v>2</v>
      </c>
      <c r="F13">
        <v>2</v>
      </c>
    </row>
    <row r="14" spans="1:9" x14ac:dyDescent="0.35">
      <c r="A14">
        <v>7</v>
      </c>
      <c r="B14" t="s">
        <v>83</v>
      </c>
      <c r="C14" t="s">
        <v>84</v>
      </c>
      <c r="D14">
        <f t="shared" si="0"/>
        <v>2</v>
      </c>
      <c r="F14">
        <v>2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EC78-6D23-4286-9ABD-FBC175BE6959}">
  <dimension ref="A6:I11"/>
  <sheetViews>
    <sheetView zoomScale="80" zoomScaleNormal="80" workbookViewId="0">
      <selection activeCell="D21" sqref="D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86</v>
      </c>
      <c r="C7" t="s">
        <v>49</v>
      </c>
      <c r="D7">
        <f>SUM(E7:I7)</f>
        <v>11</v>
      </c>
      <c r="F7">
        <f>6+5</f>
        <v>11</v>
      </c>
    </row>
    <row r="8" spans="1:9" x14ac:dyDescent="0.35">
      <c r="A8">
        <v>2</v>
      </c>
      <c r="B8" t="s">
        <v>87</v>
      </c>
      <c r="C8" t="s">
        <v>64</v>
      </c>
      <c r="D8">
        <f t="shared" ref="D8:D11" si="0">SUM(E8:I8)</f>
        <v>8</v>
      </c>
      <c r="F8">
        <f>4+4</f>
        <v>8</v>
      </c>
    </row>
    <row r="9" spans="1:9" x14ac:dyDescent="0.35">
      <c r="A9">
        <v>3</v>
      </c>
      <c r="B9" t="s">
        <v>88</v>
      </c>
      <c r="C9" t="s">
        <v>16</v>
      </c>
      <c r="D9">
        <f t="shared" si="0"/>
        <v>5</v>
      </c>
      <c r="F9">
        <f>2+3</f>
        <v>5</v>
      </c>
    </row>
    <row r="10" spans="1:9" x14ac:dyDescent="0.35">
      <c r="A10">
        <v>4</v>
      </c>
      <c r="B10" t="s">
        <v>89</v>
      </c>
      <c r="C10" t="s">
        <v>49</v>
      </c>
      <c r="D10">
        <f t="shared" si="0"/>
        <v>2</v>
      </c>
      <c r="F10">
        <v>2</v>
      </c>
    </row>
    <row r="11" spans="1:9" x14ac:dyDescent="0.35">
      <c r="A11">
        <v>5</v>
      </c>
      <c r="B11" t="s">
        <v>90</v>
      </c>
      <c r="C11" t="s">
        <v>16</v>
      </c>
      <c r="D11">
        <f t="shared" si="0"/>
        <v>1</v>
      </c>
      <c r="F11">
        <v>1</v>
      </c>
    </row>
  </sheetData>
  <sortState xmlns:xlrd2="http://schemas.microsoft.com/office/spreadsheetml/2017/richdata2" ref="A7:I27">
    <sortCondition descending="1" ref="D7:D27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D5AE-E456-48BA-AA86-88C1720AA3F5}">
  <dimension ref="A6:I17"/>
  <sheetViews>
    <sheetView zoomScale="80" zoomScaleNormal="80" workbookViewId="0">
      <selection activeCell="B7" sqref="B7:B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91</v>
      </c>
      <c r="C7" t="s">
        <v>18</v>
      </c>
      <c r="D7">
        <f>SUM(E7:I7)</f>
        <v>17</v>
      </c>
      <c r="F7">
        <f>6+11</f>
        <v>17</v>
      </c>
    </row>
    <row r="8" spans="1:9" x14ac:dyDescent="0.35">
      <c r="A8">
        <v>2</v>
      </c>
      <c r="B8" t="s">
        <v>92</v>
      </c>
      <c r="C8" t="s">
        <v>42</v>
      </c>
      <c r="D8">
        <f t="shared" ref="D8:D17" si="0">SUM(E8:I8)</f>
        <v>14</v>
      </c>
      <c r="F8">
        <f>4+10</f>
        <v>14</v>
      </c>
    </row>
    <row r="9" spans="1:9" x14ac:dyDescent="0.35">
      <c r="A9">
        <v>3</v>
      </c>
      <c r="B9" t="s">
        <v>93</v>
      </c>
      <c r="C9" t="s">
        <v>84</v>
      </c>
      <c r="D9">
        <f t="shared" si="0"/>
        <v>11</v>
      </c>
      <c r="F9">
        <f>2+9</f>
        <v>11</v>
      </c>
    </row>
    <row r="10" spans="1:9" x14ac:dyDescent="0.35">
      <c r="A10">
        <v>4</v>
      </c>
      <c r="B10" t="s">
        <v>94</v>
      </c>
      <c r="C10" t="s">
        <v>74</v>
      </c>
      <c r="D10">
        <f t="shared" si="0"/>
        <v>8</v>
      </c>
      <c r="F10">
        <v>8</v>
      </c>
    </row>
    <row r="11" spans="1:9" x14ac:dyDescent="0.35">
      <c r="A11">
        <v>5</v>
      </c>
      <c r="B11" t="s">
        <v>95</v>
      </c>
      <c r="C11" t="s">
        <v>102</v>
      </c>
      <c r="D11">
        <f t="shared" si="0"/>
        <v>7</v>
      </c>
      <c r="F11">
        <v>7</v>
      </c>
    </row>
    <row r="12" spans="1:9" x14ac:dyDescent="0.35">
      <c r="A12">
        <v>6</v>
      </c>
      <c r="B12" t="s">
        <v>96</v>
      </c>
      <c r="C12" t="s">
        <v>103</v>
      </c>
      <c r="D12">
        <f t="shared" si="0"/>
        <v>6</v>
      </c>
      <c r="F12">
        <v>6</v>
      </c>
    </row>
    <row r="13" spans="1:9" x14ac:dyDescent="0.35">
      <c r="A13">
        <v>7</v>
      </c>
      <c r="B13" t="s">
        <v>97</v>
      </c>
      <c r="C13" t="s">
        <v>104</v>
      </c>
      <c r="D13">
        <f t="shared" si="0"/>
        <v>5</v>
      </c>
      <c r="F13">
        <v>5</v>
      </c>
    </row>
    <row r="14" spans="1:9" x14ac:dyDescent="0.35">
      <c r="A14">
        <v>8</v>
      </c>
      <c r="B14" t="s">
        <v>98</v>
      </c>
      <c r="C14" t="s">
        <v>105</v>
      </c>
      <c r="D14">
        <f t="shared" si="0"/>
        <v>4</v>
      </c>
      <c r="F14">
        <v>4</v>
      </c>
    </row>
    <row r="15" spans="1:9" x14ac:dyDescent="0.35">
      <c r="A15">
        <v>9</v>
      </c>
      <c r="B15" t="s">
        <v>99</v>
      </c>
      <c r="C15" t="s">
        <v>106</v>
      </c>
      <c r="D15">
        <f t="shared" si="0"/>
        <v>3</v>
      </c>
      <c r="F15">
        <v>3</v>
      </c>
    </row>
    <row r="16" spans="1:9" x14ac:dyDescent="0.35">
      <c r="A16">
        <v>10</v>
      </c>
      <c r="B16" t="s">
        <v>100</v>
      </c>
      <c r="C16" t="s">
        <v>105</v>
      </c>
      <c r="D16">
        <f t="shared" si="0"/>
        <v>2</v>
      </c>
      <c r="F16">
        <v>2</v>
      </c>
    </row>
    <row r="17" spans="1:6" x14ac:dyDescent="0.35">
      <c r="A17">
        <v>10</v>
      </c>
      <c r="B17" t="s">
        <v>101</v>
      </c>
      <c r="C17" t="s">
        <v>103</v>
      </c>
      <c r="D17">
        <f t="shared" si="0"/>
        <v>2</v>
      </c>
      <c r="F17">
        <v>2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A023-F18D-445E-82AB-0FB150B361A3}">
  <dimension ref="A6:I17"/>
  <sheetViews>
    <sheetView zoomScale="80" zoomScaleNormal="80" workbookViewId="0">
      <selection activeCell="B7" sqref="B7:B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107</v>
      </c>
      <c r="C7" t="s">
        <v>14</v>
      </c>
      <c r="D7">
        <f>SUM(E7:I7)</f>
        <v>17</v>
      </c>
      <c r="F7">
        <f>6+11</f>
        <v>17</v>
      </c>
    </row>
    <row r="8" spans="1:9" x14ac:dyDescent="0.35">
      <c r="A8">
        <v>2</v>
      </c>
      <c r="B8" t="s">
        <v>108</v>
      </c>
      <c r="C8" t="s">
        <v>102</v>
      </c>
      <c r="D8">
        <f t="shared" ref="D8:D17" si="0">SUM(E8:I8)</f>
        <v>14</v>
      </c>
      <c r="F8">
        <f>4+10</f>
        <v>14</v>
      </c>
    </row>
    <row r="9" spans="1:9" x14ac:dyDescent="0.35">
      <c r="A9">
        <v>3</v>
      </c>
      <c r="B9" t="s">
        <v>109</v>
      </c>
      <c r="C9" t="s">
        <v>22</v>
      </c>
      <c r="D9">
        <f t="shared" si="0"/>
        <v>11</v>
      </c>
      <c r="F9">
        <f>2+9</f>
        <v>11</v>
      </c>
    </row>
    <row r="10" spans="1:9" x14ac:dyDescent="0.35">
      <c r="A10">
        <v>4</v>
      </c>
      <c r="B10" t="s">
        <v>110</v>
      </c>
      <c r="C10" t="s">
        <v>74</v>
      </c>
      <c r="D10">
        <f t="shared" si="0"/>
        <v>8</v>
      </c>
      <c r="F10">
        <v>8</v>
      </c>
    </row>
    <row r="11" spans="1:9" x14ac:dyDescent="0.35">
      <c r="A11">
        <v>5</v>
      </c>
      <c r="B11" t="s">
        <v>111</v>
      </c>
      <c r="C11" t="s">
        <v>18</v>
      </c>
      <c r="D11">
        <f t="shared" si="0"/>
        <v>7</v>
      </c>
      <c r="F11">
        <v>7</v>
      </c>
    </row>
    <row r="12" spans="1:9" x14ac:dyDescent="0.35">
      <c r="A12">
        <v>6</v>
      </c>
      <c r="B12" t="s">
        <v>112</v>
      </c>
      <c r="C12" t="s">
        <v>29</v>
      </c>
      <c r="D12">
        <f t="shared" si="0"/>
        <v>6</v>
      </c>
      <c r="F12">
        <v>6</v>
      </c>
    </row>
    <row r="13" spans="1:9" x14ac:dyDescent="0.35">
      <c r="A13">
        <v>7</v>
      </c>
      <c r="B13" t="s">
        <v>113</v>
      </c>
      <c r="C13" t="s">
        <v>85</v>
      </c>
      <c r="D13">
        <f t="shared" si="0"/>
        <v>5</v>
      </c>
      <c r="F13">
        <v>5</v>
      </c>
    </row>
    <row r="14" spans="1:9" x14ac:dyDescent="0.35">
      <c r="A14">
        <v>8</v>
      </c>
      <c r="B14" t="s">
        <v>114</v>
      </c>
      <c r="C14" t="s">
        <v>36</v>
      </c>
      <c r="D14">
        <f t="shared" si="0"/>
        <v>4</v>
      </c>
      <c r="F14">
        <v>4</v>
      </c>
    </row>
    <row r="15" spans="1:9" x14ac:dyDescent="0.35">
      <c r="A15">
        <v>9</v>
      </c>
      <c r="B15" t="s">
        <v>115</v>
      </c>
      <c r="C15" t="s">
        <v>118</v>
      </c>
      <c r="D15">
        <f t="shared" si="0"/>
        <v>3</v>
      </c>
      <c r="F15">
        <v>3</v>
      </c>
    </row>
    <row r="16" spans="1:9" x14ac:dyDescent="0.35">
      <c r="A16">
        <v>10</v>
      </c>
      <c r="B16" t="s">
        <v>116</v>
      </c>
      <c r="C16" t="s">
        <v>85</v>
      </c>
      <c r="D16">
        <f t="shared" si="0"/>
        <v>2</v>
      </c>
      <c r="F16">
        <v>2</v>
      </c>
    </row>
    <row r="17" spans="1:6" x14ac:dyDescent="0.35">
      <c r="A17">
        <v>11</v>
      </c>
      <c r="B17" t="s">
        <v>117</v>
      </c>
      <c r="C17" t="s">
        <v>16</v>
      </c>
      <c r="D17">
        <f t="shared" si="0"/>
        <v>1</v>
      </c>
      <c r="F17">
        <v>1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E273-A54D-4927-AB06-C1260BA005B6}">
  <dimension ref="A6:I8"/>
  <sheetViews>
    <sheetView zoomScale="80" zoomScaleNormal="80" workbookViewId="0">
      <selection activeCell="B7" sqref="B7:B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119</v>
      </c>
      <c r="C7" t="s">
        <v>102</v>
      </c>
      <c r="D7">
        <f>SUM(E7:I7)</f>
        <v>8</v>
      </c>
      <c r="F7">
        <f>6+2</f>
        <v>8</v>
      </c>
    </row>
    <row r="8" spans="1:9" x14ac:dyDescent="0.35">
      <c r="A8">
        <v>2</v>
      </c>
      <c r="B8" t="s">
        <v>120</v>
      </c>
      <c r="C8" t="s">
        <v>64</v>
      </c>
      <c r="D8">
        <f>SUM(E8:I8)</f>
        <v>3</v>
      </c>
      <c r="F8">
        <f>(4/2)+1</f>
        <v>3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CAAF-5B2E-4200-B1A0-2877F97FB275}">
  <dimension ref="A6:I9"/>
  <sheetViews>
    <sheetView zoomScale="80" zoomScaleNormal="80" workbookViewId="0">
      <selection activeCell="D22" sqref="D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121</v>
      </c>
      <c r="C7" t="s">
        <v>73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122</v>
      </c>
      <c r="C8" t="s">
        <v>29</v>
      </c>
      <c r="D8">
        <f>SUM(E8:I8)</f>
        <v>6</v>
      </c>
      <c r="F8">
        <f>4+2</f>
        <v>6</v>
      </c>
    </row>
    <row r="9" spans="1:9" x14ac:dyDescent="0.35">
      <c r="A9">
        <v>3</v>
      </c>
      <c r="B9" t="s">
        <v>123</v>
      </c>
      <c r="C9" t="s">
        <v>73</v>
      </c>
      <c r="D9">
        <f>SUM(E9:I9)</f>
        <v>2</v>
      </c>
      <c r="F9">
        <f>(2/2)+1</f>
        <v>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B67B-FBB3-4D51-A0A4-1C4B4B6E9CDB}">
  <dimension ref="A6:I9"/>
  <sheetViews>
    <sheetView zoomScale="80" zoomScaleNormal="80" workbookViewId="0">
      <selection activeCell="B7" sqref="B7:B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125</v>
      </c>
      <c r="C7" t="s">
        <v>16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126</v>
      </c>
      <c r="C8" t="s">
        <v>42</v>
      </c>
      <c r="D8">
        <f t="shared" ref="D8:D9" si="0">SUM(E8:I8)</f>
        <v>6</v>
      </c>
      <c r="F8">
        <f>4+2</f>
        <v>6</v>
      </c>
    </row>
    <row r="9" spans="1:9" x14ac:dyDescent="0.35">
      <c r="A9">
        <v>3</v>
      </c>
      <c r="B9" t="s">
        <v>69</v>
      </c>
      <c r="C9" t="s">
        <v>73</v>
      </c>
      <c r="D9">
        <f t="shared" si="0"/>
        <v>2</v>
      </c>
      <c r="F9">
        <f>(2/2)+1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47F4-3F4D-4B40-B01C-8DC453B0F1E6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23</v>
      </c>
      <c r="C7" t="s">
        <v>16</v>
      </c>
      <c r="D7">
        <f>SUM(E7:I7)</f>
        <v>8</v>
      </c>
      <c r="F7">
        <f>6+2</f>
        <v>8</v>
      </c>
    </row>
    <row r="8" spans="1:9" x14ac:dyDescent="0.35">
      <c r="A8">
        <v>2</v>
      </c>
      <c r="B8" t="s">
        <v>24</v>
      </c>
      <c r="C8" t="s">
        <v>20</v>
      </c>
      <c r="D8">
        <f>SUM(E8:I8)</f>
        <v>3</v>
      </c>
      <c r="F8">
        <f>(4/2)+1</f>
        <v>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6D05-F33B-4E5D-BA06-3F990BE4C35F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BB5A-0FF2-43CF-9F95-6F67A08DC70D}">
  <dimension ref="A6:I12"/>
  <sheetViews>
    <sheetView zoomScale="80" zoomScaleNormal="80" workbookViewId="0">
      <selection activeCell="E23" sqref="E2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127</v>
      </c>
      <c r="C7" t="s">
        <v>42</v>
      </c>
      <c r="D7">
        <f>SUM(E7:I7)</f>
        <v>12</v>
      </c>
      <c r="F7">
        <f>6+6</f>
        <v>12</v>
      </c>
    </row>
    <row r="8" spans="1:9" x14ac:dyDescent="0.35">
      <c r="A8">
        <v>2</v>
      </c>
      <c r="B8" t="s">
        <v>128</v>
      </c>
      <c r="C8" t="s">
        <v>20</v>
      </c>
      <c r="D8">
        <f t="shared" ref="D8:D12" si="0">SUM(E8:I8)</f>
        <v>9</v>
      </c>
      <c r="F8">
        <f>4+5</f>
        <v>9</v>
      </c>
    </row>
    <row r="9" spans="1:9" x14ac:dyDescent="0.35">
      <c r="A9">
        <v>3</v>
      </c>
      <c r="B9" t="s">
        <v>88</v>
      </c>
      <c r="C9" t="s">
        <v>16</v>
      </c>
      <c r="D9">
        <f t="shared" si="0"/>
        <v>6</v>
      </c>
      <c r="F9">
        <f>2+4</f>
        <v>6</v>
      </c>
    </row>
    <row r="10" spans="1:9" x14ac:dyDescent="0.35">
      <c r="A10">
        <v>4</v>
      </c>
      <c r="B10" t="s">
        <v>129</v>
      </c>
      <c r="C10" t="s">
        <v>55</v>
      </c>
      <c r="D10">
        <f t="shared" si="0"/>
        <v>3</v>
      </c>
      <c r="F10">
        <v>3</v>
      </c>
    </row>
    <row r="11" spans="1:9" x14ac:dyDescent="0.35">
      <c r="A11">
        <v>5</v>
      </c>
      <c r="B11" t="s">
        <v>130</v>
      </c>
      <c r="C11" t="s">
        <v>42</v>
      </c>
      <c r="D11">
        <f t="shared" si="0"/>
        <v>2</v>
      </c>
      <c r="F11">
        <v>2</v>
      </c>
    </row>
    <row r="12" spans="1:9" x14ac:dyDescent="0.35">
      <c r="A12">
        <v>6</v>
      </c>
      <c r="B12" t="s">
        <v>131</v>
      </c>
      <c r="C12" t="s">
        <v>55</v>
      </c>
      <c r="D12">
        <f t="shared" si="0"/>
        <v>1</v>
      </c>
      <c r="F12">
        <v>1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7301-9E07-4523-B6A7-BC33E8019E41}">
  <dimension ref="A6:I12"/>
  <sheetViews>
    <sheetView zoomScale="80" zoomScaleNormal="80" workbookViewId="0">
      <selection activeCell="D20" sqref="D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92</v>
      </c>
      <c r="C7" t="s">
        <v>42</v>
      </c>
      <c r="D7">
        <f>SUM(E7:I7)</f>
        <v>12</v>
      </c>
      <c r="F7">
        <f>6+6</f>
        <v>12</v>
      </c>
    </row>
    <row r="8" spans="1:9" x14ac:dyDescent="0.35">
      <c r="A8">
        <v>2</v>
      </c>
      <c r="B8" t="s">
        <v>132</v>
      </c>
      <c r="C8" t="s">
        <v>85</v>
      </c>
      <c r="D8">
        <f t="shared" ref="D8:D12" si="0">SUM(E8:I8)</f>
        <v>9</v>
      </c>
      <c r="F8">
        <f>4+5</f>
        <v>9</v>
      </c>
    </row>
    <row r="9" spans="1:9" x14ac:dyDescent="0.35">
      <c r="A9">
        <v>3</v>
      </c>
      <c r="B9" t="s">
        <v>133</v>
      </c>
      <c r="C9" t="s">
        <v>104</v>
      </c>
      <c r="D9">
        <f t="shared" si="0"/>
        <v>6</v>
      </c>
      <c r="F9">
        <f>2+4</f>
        <v>6</v>
      </c>
    </row>
    <row r="10" spans="1:9" x14ac:dyDescent="0.35">
      <c r="A10">
        <v>4</v>
      </c>
      <c r="B10" t="s">
        <v>134</v>
      </c>
      <c r="C10" t="s">
        <v>55</v>
      </c>
      <c r="D10">
        <f t="shared" si="0"/>
        <v>3</v>
      </c>
      <c r="F10">
        <v>3</v>
      </c>
    </row>
    <row r="11" spans="1:9" x14ac:dyDescent="0.35">
      <c r="A11">
        <v>5</v>
      </c>
      <c r="B11" t="s">
        <v>135</v>
      </c>
      <c r="C11" t="s">
        <v>137</v>
      </c>
      <c r="D11">
        <f t="shared" si="0"/>
        <v>2</v>
      </c>
      <c r="F11">
        <v>2</v>
      </c>
    </row>
    <row r="12" spans="1:9" x14ac:dyDescent="0.35">
      <c r="A12">
        <v>6</v>
      </c>
      <c r="B12" t="s">
        <v>136</v>
      </c>
      <c r="C12" t="s">
        <v>138</v>
      </c>
      <c r="D12">
        <f t="shared" si="0"/>
        <v>1</v>
      </c>
      <c r="F12">
        <v>1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D995-EB8D-44B9-926D-0F20BDDD001E}">
  <dimension ref="A6:I12"/>
  <sheetViews>
    <sheetView zoomScale="80" zoomScaleNormal="80" workbookViewId="0">
      <selection activeCell="B12" sqref="B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139</v>
      </c>
      <c r="C7" t="s">
        <v>102</v>
      </c>
      <c r="D7">
        <f>SUM(E7:I7)</f>
        <v>12</v>
      </c>
      <c r="F7">
        <f>6+6</f>
        <v>12</v>
      </c>
    </row>
    <row r="8" spans="1:9" x14ac:dyDescent="0.35">
      <c r="A8">
        <v>2</v>
      </c>
      <c r="B8" t="s">
        <v>140</v>
      </c>
      <c r="C8" t="s">
        <v>42</v>
      </c>
      <c r="D8">
        <f t="shared" ref="D8:D12" si="0">SUM(E8:I8)</f>
        <v>9</v>
      </c>
      <c r="F8">
        <f>4+5</f>
        <v>9</v>
      </c>
    </row>
    <row r="9" spans="1:9" x14ac:dyDescent="0.35">
      <c r="A9">
        <v>3</v>
      </c>
      <c r="B9" t="s">
        <v>141</v>
      </c>
      <c r="C9" t="s">
        <v>16</v>
      </c>
      <c r="D9">
        <f t="shared" si="0"/>
        <v>6</v>
      </c>
      <c r="F9">
        <f>2+4</f>
        <v>6</v>
      </c>
    </row>
    <row r="10" spans="1:9" x14ac:dyDescent="0.35">
      <c r="A10">
        <v>4</v>
      </c>
      <c r="B10" t="s">
        <v>142</v>
      </c>
      <c r="C10" t="s">
        <v>29</v>
      </c>
      <c r="D10">
        <f t="shared" si="0"/>
        <v>3</v>
      </c>
      <c r="F10">
        <v>3</v>
      </c>
    </row>
    <row r="11" spans="1:9" x14ac:dyDescent="0.35">
      <c r="A11">
        <v>5</v>
      </c>
      <c r="B11" t="s">
        <v>91</v>
      </c>
      <c r="C11" t="s">
        <v>18</v>
      </c>
      <c r="D11">
        <f t="shared" si="0"/>
        <v>2</v>
      </c>
      <c r="F11">
        <v>2</v>
      </c>
    </row>
    <row r="12" spans="1:9" x14ac:dyDescent="0.35">
      <c r="A12">
        <v>6</v>
      </c>
      <c r="B12" t="s">
        <v>93</v>
      </c>
      <c r="C12" t="s">
        <v>84</v>
      </c>
      <c r="D12">
        <f t="shared" si="0"/>
        <v>1</v>
      </c>
      <c r="F12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2BEE-F971-4A66-8C8E-B5FE1D86454B}">
  <dimension ref="A6:I16"/>
  <sheetViews>
    <sheetView zoomScale="80" zoomScaleNormal="80" workbookViewId="0">
      <selection activeCell="E22" sqref="E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143</v>
      </c>
      <c r="C7" t="s">
        <v>64</v>
      </c>
      <c r="D7">
        <f>SUM(E7:I7)</f>
        <v>16</v>
      </c>
      <c r="F7">
        <f>6+10</f>
        <v>16</v>
      </c>
    </row>
    <row r="8" spans="1:9" x14ac:dyDescent="0.35">
      <c r="A8">
        <v>2</v>
      </c>
      <c r="B8" t="s">
        <v>144</v>
      </c>
      <c r="C8" t="s">
        <v>153</v>
      </c>
      <c r="D8">
        <f t="shared" ref="D8:D16" si="0">SUM(E8:I8)</f>
        <v>13</v>
      </c>
      <c r="F8">
        <f>4+9</f>
        <v>13</v>
      </c>
    </row>
    <row r="9" spans="1:9" x14ac:dyDescent="0.35">
      <c r="A9">
        <v>3</v>
      </c>
      <c r="B9" t="s">
        <v>145</v>
      </c>
      <c r="C9" t="s">
        <v>14</v>
      </c>
      <c r="D9">
        <f t="shared" si="0"/>
        <v>10</v>
      </c>
      <c r="F9">
        <f>2+8</f>
        <v>10</v>
      </c>
    </row>
    <row r="10" spans="1:9" x14ac:dyDescent="0.35">
      <c r="A10">
        <v>4</v>
      </c>
      <c r="B10" t="s">
        <v>146</v>
      </c>
      <c r="C10" t="s">
        <v>103</v>
      </c>
      <c r="D10">
        <f t="shared" si="0"/>
        <v>7</v>
      </c>
      <c r="F10">
        <v>7</v>
      </c>
    </row>
    <row r="11" spans="1:9" x14ac:dyDescent="0.35">
      <c r="A11">
        <v>5</v>
      </c>
      <c r="B11" t="s">
        <v>147</v>
      </c>
      <c r="C11" t="s">
        <v>154</v>
      </c>
      <c r="D11">
        <f t="shared" si="0"/>
        <v>6</v>
      </c>
      <c r="F11">
        <v>6</v>
      </c>
    </row>
    <row r="12" spans="1:9" x14ac:dyDescent="0.35">
      <c r="A12">
        <v>6</v>
      </c>
      <c r="B12" t="s">
        <v>148</v>
      </c>
      <c r="C12" t="s">
        <v>84</v>
      </c>
      <c r="D12">
        <f t="shared" si="0"/>
        <v>5</v>
      </c>
      <c r="F12">
        <v>5</v>
      </c>
    </row>
    <row r="13" spans="1:9" x14ac:dyDescent="0.35">
      <c r="A13">
        <v>7</v>
      </c>
      <c r="B13" t="s">
        <v>149</v>
      </c>
      <c r="C13" t="s">
        <v>22</v>
      </c>
      <c r="D13">
        <f t="shared" si="0"/>
        <v>4</v>
      </c>
      <c r="F13">
        <v>4</v>
      </c>
    </row>
    <row r="14" spans="1:9" x14ac:dyDescent="0.35">
      <c r="A14">
        <v>8</v>
      </c>
      <c r="B14" t="s">
        <v>150</v>
      </c>
      <c r="C14" t="s">
        <v>42</v>
      </c>
      <c r="D14">
        <f t="shared" si="0"/>
        <v>3</v>
      </c>
      <c r="F14">
        <v>3</v>
      </c>
    </row>
    <row r="15" spans="1:9" x14ac:dyDescent="0.35">
      <c r="A15">
        <v>9</v>
      </c>
      <c r="B15" t="s">
        <v>151</v>
      </c>
      <c r="C15" t="s">
        <v>155</v>
      </c>
      <c r="D15">
        <f t="shared" si="0"/>
        <v>2</v>
      </c>
      <c r="F15">
        <v>2</v>
      </c>
    </row>
    <row r="16" spans="1:9" x14ac:dyDescent="0.35">
      <c r="A16">
        <v>10</v>
      </c>
      <c r="B16" t="s">
        <v>152</v>
      </c>
      <c r="C16" t="s">
        <v>138</v>
      </c>
      <c r="D16">
        <f t="shared" si="0"/>
        <v>1</v>
      </c>
      <c r="F16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45ED-8A78-407B-A71A-749AD89EDA65}">
  <dimension ref="A6:I14"/>
  <sheetViews>
    <sheetView zoomScale="80" zoomScaleNormal="80" workbookViewId="0">
      <selection activeCell="B7" sqref="B7:B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156</v>
      </c>
      <c r="C7" t="s">
        <v>29</v>
      </c>
      <c r="D7">
        <f>SUM(E7:I7)</f>
        <v>14</v>
      </c>
      <c r="F7">
        <f>6+8</f>
        <v>14</v>
      </c>
    </row>
    <row r="8" spans="1:9" x14ac:dyDescent="0.35">
      <c r="A8">
        <v>2</v>
      </c>
      <c r="B8" t="s">
        <v>157</v>
      </c>
      <c r="C8" t="s">
        <v>49</v>
      </c>
      <c r="D8">
        <f t="shared" ref="D8:D14" si="0">SUM(E8:I8)</f>
        <v>11</v>
      </c>
      <c r="F8">
        <f>4+7</f>
        <v>11</v>
      </c>
    </row>
    <row r="9" spans="1:9" x14ac:dyDescent="0.35">
      <c r="A9">
        <v>3</v>
      </c>
      <c r="B9" t="s">
        <v>158</v>
      </c>
      <c r="C9" t="s">
        <v>20</v>
      </c>
      <c r="D9">
        <f t="shared" si="0"/>
        <v>8</v>
      </c>
      <c r="F9">
        <f>2+6</f>
        <v>8</v>
      </c>
    </row>
    <row r="10" spans="1:9" x14ac:dyDescent="0.35">
      <c r="A10">
        <v>4</v>
      </c>
      <c r="B10" t="s">
        <v>159</v>
      </c>
      <c r="C10" t="s">
        <v>64</v>
      </c>
      <c r="D10">
        <f t="shared" si="0"/>
        <v>5</v>
      </c>
      <c r="F10">
        <v>5</v>
      </c>
    </row>
    <row r="11" spans="1:9" x14ac:dyDescent="0.35">
      <c r="A11">
        <v>5</v>
      </c>
      <c r="B11" t="s">
        <v>160</v>
      </c>
      <c r="C11" t="s">
        <v>55</v>
      </c>
      <c r="D11">
        <f t="shared" si="0"/>
        <v>4</v>
      </c>
      <c r="F11">
        <v>4</v>
      </c>
    </row>
    <row r="12" spans="1:9" x14ac:dyDescent="0.35">
      <c r="A12">
        <v>6</v>
      </c>
      <c r="B12" t="s">
        <v>161</v>
      </c>
      <c r="C12" t="s">
        <v>64</v>
      </c>
      <c r="D12">
        <f t="shared" si="0"/>
        <v>3</v>
      </c>
      <c r="F12">
        <v>3</v>
      </c>
    </row>
    <row r="13" spans="1:9" x14ac:dyDescent="0.35">
      <c r="A13">
        <v>7</v>
      </c>
      <c r="B13" t="s">
        <v>162</v>
      </c>
      <c r="C13" t="s">
        <v>42</v>
      </c>
      <c r="D13">
        <f t="shared" si="0"/>
        <v>2</v>
      </c>
      <c r="F13">
        <v>2</v>
      </c>
    </row>
    <row r="14" spans="1:9" x14ac:dyDescent="0.35">
      <c r="A14">
        <v>8</v>
      </c>
      <c r="B14" t="s">
        <v>163</v>
      </c>
      <c r="C14" t="s">
        <v>164</v>
      </c>
      <c r="D14">
        <f t="shared" si="0"/>
        <v>1</v>
      </c>
      <c r="F14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71E1-E0FB-49DC-96AF-102DEE80DA4A}">
  <dimension ref="A6:I13"/>
  <sheetViews>
    <sheetView zoomScale="80" zoomScaleNormal="80" workbookViewId="0">
      <selection activeCell="E22" sqref="E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165</v>
      </c>
      <c r="C7" t="s">
        <v>22</v>
      </c>
      <c r="D7">
        <f>SUM(E7:I7)</f>
        <v>13</v>
      </c>
      <c r="F7">
        <f>6+7</f>
        <v>13</v>
      </c>
    </row>
    <row r="8" spans="1:9" x14ac:dyDescent="0.35">
      <c r="A8">
        <v>2</v>
      </c>
      <c r="B8" t="s">
        <v>166</v>
      </c>
      <c r="C8" t="s">
        <v>42</v>
      </c>
      <c r="D8">
        <f t="shared" ref="D8:D13" si="0">SUM(E8:I8)</f>
        <v>10</v>
      </c>
      <c r="F8">
        <f>4+6</f>
        <v>10</v>
      </c>
    </row>
    <row r="9" spans="1:9" x14ac:dyDescent="0.35">
      <c r="A9">
        <v>3</v>
      </c>
      <c r="B9" t="s">
        <v>167</v>
      </c>
      <c r="C9" t="s">
        <v>22</v>
      </c>
      <c r="D9">
        <f t="shared" si="0"/>
        <v>7</v>
      </c>
      <c r="F9">
        <f>2+5</f>
        <v>7</v>
      </c>
    </row>
    <row r="10" spans="1:9" x14ac:dyDescent="0.35">
      <c r="A10">
        <v>4</v>
      </c>
      <c r="B10" t="s">
        <v>168</v>
      </c>
      <c r="C10" t="s">
        <v>14</v>
      </c>
      <c r="D10">
        <f t="shared" si="0"/>
        <v>4</v>
      </c>
      <c r="F10">
        <v>4</v>
      </c>
    </row>
    <row r="11" spans="1:9" x14ac:dyDescent="0.35">
      <c r="A11">
        <v>5</v>
      </c>
      <c r="B11" t="s">
        <v>169</v>
      </c>
      <c r="C11" t="s">
        <v>49</v>
      </c>
      <c r="D11">
        <f t="shared" si="0"/>
        <v>3</v>
      </c>
      <c r="F11">
        <v>3</v>
      </c>
    </row>
    <row r="12" spans="1:9" x14ac:dyDescent="0.35">
      <c r="A12">
        <v>6</v>
      </c>
      <c r="B12" t="s">
        <v>170</v>
      </c>
      <c r="C12" t="s">
        <v>73</v>
      </c>
      <c r="D12">
        <f t="shared" si="0"/>
        <v>2</v>
      </c>
      <c r="F12">
        <v>2</v>
      </c>
    </row>
    <row r="13" spans="1:9" x14ac:dyDescent="0.35">
      <c r="A13">
        <v>7</v>
      </c>
      <c r="B13" t="s">
        <v>171</v>
      </c>
      <c r="C13" t="s">
        <v>85</v>
      </c>
      <c r="D13">
        <f t="shared" si="0"/>
        <v>1</v>
      </c>
      <c r="F13">
        <v>1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0E87-7283-45E0-BA4F-602F75E174F4}">
  <dimension ref="A6:I15"/>
  <sheetViews>
    <sheetView zoomScale="80" zoomScaleNormal="80" workbookViewId="0">
      <selection activeCell="E21" sqref="E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172</v>
      </c>
      <c r="C7" t="s">
        <v>84</v>
      </c>
      <c r="D7">
        <f>SUM(E7:I7)</f>
        <v>15</v>
      </c>
      <c r="F7">
        <f>6+9</f>
        <v>15</v>
      </c>
    </row>
    <row r="8" spans="1:9" x14ac:dyDescent="0.35">
      <c r="A8">
        <v>2</v>
      </c>
      <c r="B8" t="s">
        <v>173</v>
      </c>
      <c r="C8" t="s">
        <v>22</v>
      </c>
      <c r="D8">
        <f t="shared" ref="D8:D15" si="0">SUM(E8:I8)</f>
        <v>12</v>
      </c>
      <c r="F8">
        <f>4+8</f>
        <v>12</v>
      </c>
    </row>
    <row r="9" spans="1:9" x14ac:dyDescent="0.35">
      <c r="A9">
        <v>3</v>
      </c>
      <c r="B9" t="s">
        <v>119</v>
      </c>
      <c r="C9" t="s">
        <v>102</v>
      </c>
      <c r="D9">
        <f t="shared" si="0"/>
        <v>9</v>
      </c>
      <c r="F9">
        <f>2+7</f>
        <v>9</v>
      </c>
    </row>
    <row r="10" spans="1:9" x14ac:dyDescent="0.35">
      <c r="A10">
        <v>4</v>
      </c>
      <c r="B10" t="s">
        <v>174</v>
      </c>
      <c r="C10" t="s">
        <v>138</v>
      </c>
      <c r="D10">
        <f t="shared" si="0"/>
        <v>6</v>
      </c>
      <c r="F10">
        <v>6</v>
      </c>
    </row>
    <row r="11" spans="1:9" x14ac:dyDescent="0.35">
      <c r="A11">
        <v>5</v>
      </c>
      <c r="B11" t="s">
        <v>175</v>
      </c>
      <c r="C11" t="s">
        <v>55</v>
      </c>
      <c r="D11">
        <f t="shared" si="0"/>
        <v>5</v>
      </c>
      <c r="F11">
        <v>5</v>
      </c>
    </row>
    <row r="12" spans="1:9" x14ac:dyDescent="0.35">
      <c r="A12">
        <v>6</v>
      </c>
      <c r="B12" t="s">
        <v>179</v>
      </c>
      <c r="C12" t="s">
        <v>85</v>
      </c>
      <c r="D12">
        <f t="shared" si="0"/>
        <v>4</v>
      </c>
      <c r="F12">
        <v>4</v>
      </c>
    </row>
    <row r="13" spans="1:9" x14ac:dyDescent="0.35">
      <c r="A13">
        <v>7</v>
      </c>
      <c r="B13" t="s">
        <v>176</v>
      </c>
      <c r="C13" t="s">
        <v>73</v>
      </c>
      <c r="D13">
        <f t="shared" si="0"/>
        <v>3</v>
      </c>
      <c r="F13">
        <v>3</v>
      </c>
    </row>
    <row r="14" spans="1:9" x14ac:dyDescent="0.35">
      <c r="A14">
        <v>7</v>
      </c>
      <c r="B14" t="s">
        <v>177</v>
      </c>
      <c r="C14" t="s">
        <v>73</v>
      </c>
      <c r="D14">
        <f t="shared" si="0"/>
        <v>3</v>
      </c>
      <c r="F14">
        <v>3</v>
      </c>
    </row>
    <row r="15" spans="1:9" x14ac:dyDescent="0.35">
      <c r="A15">
        <v>9</v>
      </c>
      <c r="B15" t="s">
        <v>178</v>
      </c>
      <c r="C15" t="s">
        <v>73</v>
      </c>
      <c r="D15">
        <f t="shared" si="0"/>
        <v>1</v>
      </c>
      <c r="F15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05E9-83F7-441B-8934-E8A23A999F02}">
  <dimension ref="A6:I11"/>
  <sheetViews>
    <sheetView tabSelected="1" zoomScale="80" zoomScaleNormal="80" workbookViewId="0">
      <selection activeCell="B16" sqref="B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11</v>
      </c>
      <c r="C7" t="s">
        <v>9</v>
      </c>
      <c r="D7">
        <f t="shared" ref="D7:D11" si="0">SUM(E7:I7)</f>
        <v>11</v>
      </c>
      <c r="F7">
        <f>6+5</f>
        <v>11</v>
      </c>
    </row>
    <row r="8" spans="1:9" x14ac:dyDescent="0.35">
      <c r="A8">
        <v>2</v>
      </c>
      <c r="B8" t="s">
        <v>180</v>
      </c>
      <c r="C8" t="s">
        <v>9</v>
      </c>
      <c r="D8">
        <f t="shared" si="0"/>
        <v>8</v>
      </c>
      <c r="F8">
        <f>4+4</f>
        <v>8</v>
      </c>
    </row>
    <row r="9" spans="1:9" x14ac:dyDescent="0.35">
      <c r="A9">
        <v>3</v>
      </c>
      <c r="B9" t="s">
        <v>181</v>
      </c>
      <c r="C9" t="s">
        <v>55</v>
      </c>
      <c r="D9">
        <f t="shared" si="0"/>
        <v>5</v>
      </c>
      <c r="F9">
        <f>2+3</f>
        <v>5</v>
      </c>
    </row>
    <row r="10" spans="1:9" x14ac:dyDescent="0.35">
      <c r="A10">
        <v>4</v>
      </c>
      <c r="B10" t="s">
        <v>182</v>
      </c>
      <c r="C10" t="s">
        <v>14</v>
      </c>
      <c r="D10">
        <f t="shared" si="0"/>
        <v>2</v>
      </c>
      <c r="F10">
        <v>2</v>
      </c>
    </row>
    <row r="11" spans="1:9" x14ac:dyDescent="0.35">
      <c r="A11">
        <v>5</v>
      </c>
      <c r="B11" t="s">
        <v>183</v>
      </c>
      <c r="C11" t="s">
        <v>9</v>
      </c>
      <c r="D11">
        <f t="shared" si="0"/>
        <v>1</v>
      </c>
      <c r="F11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BAEC-36EB-4CE4-BC7E-C2EA1DDE82E4}">
  <dimension ref="A6:I10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</v>
      </c>
      <c r="C7" t="s">
        <v>16</v>
      </c>
      <c r="D7">
        <f>SUM(E7:I7)</f>
        <v>10</v>
      </c>
      <c r="F7">
        <f>6+4</f>
        <v>10</v>
      </c>
    </row>
    <row r="8" spans="1:9" x14ac:dyDescent="0.35">
      <c r="A8">
        <v>2</v>
      </c>
      <c r="B8" t="s">
        <v>26</v>
      </c>
      <c r="C8" t="s">
        <v>22</v>
      </c>
      <c r="D8">
        <f t="shared" ref="D8:D10" si="0">SUM(E8:I8)</f>
        <v>7</v>
      </c>
      <c r="F8">
        <f>4+3</f>
        <v>7</v>
      </c>
    </row>
    <row r="9" spans="1:9" x14ac:dyDescent="0.35">
      <c r="A9">
        <v>3</v>
      </c>
      <c r="B9" t="s">
        <v>27</v>
      </c>
      <c r="C9" t="s">
        <v>22</v>
      </c>
      <c r="D9">
        <f t="shared" si="0"/>
        <v>4</v>
      </c>
      <c r="F9">
        <f>2+2</f>
        <v>4</v>
      </c>
    </row>
    <row r="10" spans="1:9" x14ac:dyDescent="0.35">
      <c r="A10">
        <v>4</v>
      </c>
      <c r="B10" t="s">
        <v>28</v>
      </c>
      <c r="C10" t="s">
        <v>29</v>
      </c>
      <c r="D10">
        <f t="shared" si="0"/>
        <v>1</v>
      </c>
      <c r="F10">
        <v>1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C94F0-8AE4-4E18-A004-BE37AAB4E647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576C-6233-400D-BDFB-9487FACD8728}">
  <dimension ref="A6:I11"/>
  <sheetViews>
    <sheetView zoomScale="80" zoomScaleNormal="80" workbookViewId="0">
      <selection activeCell="B15" sqref="B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30</v>
      </c>
      <c r="C7" t="s">
        <v>35</v>
      </c>
      <c r="D7">
        <f>SUM(E7:I7)</f>
        <v>11</v>
      </c>
      <c r="F7">
        <f>6+5</f>
        <v>11</v>
      </c>
    </row>
    <row r="8" spans="1:9" x14ac:dyDescent="0.35">
      <c r="A8">
        <v>2</v>
      </c>
      <c r="B8" t="s">
        <v>31</v>
      </c>
      <c r="C8" t="s">
        <v>35</v>
      </c>
      <c r="D8">
        <f t="shared" ref="D8:D11" si="0">SUM(E8:I8)</f>
        <v>8</v>
      </c>
      <c r="F8">
        <f>4+4</f>
        <v>8</v>
      </c>
    </row>
    <row r="9" spans="1:9" x14ac:dyDescent="0.35">
      <c r="A9">
        <v>3</v>
      </c>
      <c r="B9" t="s">
        <v>32</v>
      </c>
      <c r="C9" t="s">
        <v>18</v>
      </c>
      <c r="D9">
        <f t="shared" si="0"/>
        <v>5</v>
      </c>
      <c r="F9">
        <f>2+3</f>
        <v>5</v>
      </c>
    </row>
    <row r="10" spans="1:9" x14ac:dyDescent="0.35">
      <c r="A10">
        <v>4</v>
      </c>
      <c r="B10" t="s">
        <v>33</v>
      </c>
      <c r="C10" t="s">
        <v>36</v>
      </c>
      <c r="D10">
        <f t="shared" si="0"/>
        <v>2</v>
      </c>
      <c r="F10">
        <v>2</v>
      </c>
    </row>
    <row r="11" spans="1:9" x14ac:dyDescent="0.35">
      <c r="A11">
        <v>5</v>
      </c>
      <c r="B11" t="s">
        <v>34</v>
      </c>
      <c r="C11" t="s">
        <v>9</v>
      </c>
      <c r="D11">
        <f t="shared" si="0"/>
        <v>1</v>
      </c>
      <c r="F1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DF29-18BF-4050-A9B5-2201E1A30BE9}">
  <dimension ref="A6:I7"/>
  <sheetViews>
    <sheetView zoomScale="80" zoomScaleNormal="80" workbookViewId="0">
      <selection activeCell="A7" sqref="A7:XFD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</v>
      </c>
      <c r="C7" t="s">
        <v>12</v>
      </c>
      <c r="D7">
        <f>SUM(E7:I7)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1852-DB96-4536-894B-0036984E1674}">
  <dimension ref="A6:I9"/>
  <sheetViews>
    <sheetView zoomScale="80" zoomScaleNormal="80" workbookViewId="0">
      <selection activeCell="C23" sqref="C2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37</v>
      </c>
      <c r="C7" t="s">
        <v>38</v>
      </c>
      <c r="D7">
        <f>SUM(E7:I7)</f>
        <v>9</v>
      </c>
      <c r="F7">
        <f>6+3</f>
        <v>9</v>
      </c>
    </row>
    <row r="8" spans="1:9" x14ac:dyDescent="0.35">
      <c r="A8">
        <v>2</v>
      </c>
      <c r="B8" t="s">
        <v>39</v>
      </c>
      <c r="C8" t="s">
        <v>14</v>
      </c>
      <c r="D8">
        <f t="shared" ref="D8:D9" si="0">SUM(E8:I8)</f>
        <v>6</v>
      </c>
      <c r="F8">
        <f>4+2</f>
        <v>6</v>
      </c>
    </row>
    <row r="9" spans="1:9" x14ac:dyDescent="0.35">
      <c r="A9">
        <v>3</v>
      </c>
      <c r="B9" t="s">
        <v>40</v>
      </c>
      <c r="C9" t="s">
        <v>38</v>
      </c>
      <c r="D9">
        <f t="shared" si="0"/>
        <v>2</v>
      </c>
      <c r="F9">
        <f>(2/2)+1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48</vt:i4>
      </vt:variant>
    </vt:vector>
  </HeadingPairs>
  <TitlesOfParts>
    <vt:vector size="48" baseType="lpstr">
      <vt:lpstr>Mal</vt:lpstr>
      <vt:lpstr>WW,U.46kg</vt:lpstr>
      <vt:lpstr>WW,U.49kg</vt:lpstr>
      <vt:lpstr>WW,U.53kg</vt:lpstr>
      <vt:lpstr>WW,U.57kg</vt:lpstr>
      <vt:lpstr>WW,U.61kg</vt:lpstr>
      <vt:lpstr>WW,U.65kg</vt:lpstr>
      <vt:lpstr>WW,U.80kg</vt:lpstr>
      <vt:lpstr>WW,S.50kg</vt:lpstr>
      <vt:lpstr>WW,S.53kg</vt:lpstr>
      <vt:lpstr>WW,S.57kg</vt:lpstr>
      <vt:lpstr>WW,S.62kg</vt:lpstr>
      <vt:lpstr>WW,S.68kg</vt:lpstr>
      <vt:lpstr>WW,S.76kg</vt:lpstr>
      <vt:lpstr>WW,S.85kg</vt:lpstr>
      <vt:lpstr>FS,U.45kg</vt:lpstr>
      <vt:lpstr>FS,U.55kg</vt:lpstr>
      <vt:lpstr>FS,U.60kg</vt:lpstr>
      <vt:lpstr>FS,U.65kg</vt:lpstr>
      <vt:lpstr>FS,U.71kg</vt:lpstr>
      <vt:lpstr>FS,U.80kg</vt:lpstr>
      <vt:lpstr>FS,U.110kg</vt:lpstr>
      <vt:lpstr>FS,S.65kg</vt:lpstr>
      <vt:lpstr>FS,S.70kg</vt:lpstr>
      <vt:lpstr>FS,S.74kg</vt:lpstr>
      <vt:lpstr>FS,S.79kg</vt:lpstr>
      <vt:lpstr>FS,S.97kg</vt:lpstr>
      <vt:lpstr>FS,S.125kg</vt:lpstr>
      <vt:lpstr>GR,U.45kg</vt:lpstr>
      <vt:lpstr>GR,U.48kg</vt:lpstr>
      <vt:lpstr>GR,U.51kg</vt:lpstr>
      <vt:lpstr>GR,U.55kg</vt:lpstr>
      <vt:lpstr>GR,U60kg</vt:lpstr>
      <vt:lpstr>GR,U.65kg</vt:lpstr>
      <vt:lpstr>GR,U.71kg</vt:lpstr>
      <vt:lpstr>GR,U.80kg</vt:lpstr>
      <vt:lpstr>GR,U.92kg</vt:lpstr>
      <vt:lpstr>GR,U.110kg</vt:lpstr>
      <vt:lpstr>GR,S.55kg</vt:lpstr>
      <vt:lpstr>GR,S.60kg</vt:lpstr>
      <vt:lpstr>GR,S.63kg</vt:lpstr>
      <vt:lpstr>GR,S.67kg</vt:lpstr>
      <vt:lpstr>GR,S.72kg</vt:lpstr>
      <vt:lpstr>GR,S.77kg</vt:lpstr>
      <vt:lpstr>GR,S.82kg</vt:lpstr>
      <vt:lpstr>GR,S.87kg</vt:lpstr>
      <vt:lpstr>GR,S.97kg</vt:lpstr>
      <vt:lpstr>GR,S.130kg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Røtnes Widerberg</dc:creator>
  <cp:lastModifiedBy>Sigmund Røtnes Widerberg</cp:lastModifiedBy>
  <dcterms:created xsi:type="dcterms:W3CDTF">2022-05-03T14:32:26Z</dcterms:created>
  <dcterms:modified xsi:type="dcterms:W3CDTF">2023-03-11T16:48:05Z</dcterms:modified>
</cp:coreProperties>
</file>